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ink/ink1.xml" ContentType="application/inkml+xml"/>
  <Override PartName="/xl/drawings/drawing5.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queryTables/queryTable1.xml" ContentType="application/vnd.openxmlformats-officedocument.spreadsheetml.queryTable+xml"/>
  <Override PartName="/xl/tables/table11.xml" ContentType="application/vnd.openxmlformats-officedocument.spreadsheetml.table+xml"/>
  <Override PartName="/xl/queryTables/queryTable2.xml" ContentType="application/vnd.openxmlformats-officedocument.spreadsheetml.query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C:\Users\rdutton\Desktop\"/>
    </mc:Choice>
  </mc:AlternateContent>
  <xr:revisionPtr revIDLastSave="0" documentId="13_ncr:1_{382A5FB6-F6EF-40D9-B2A7-B7B044D17D62}" xr6:coauthVersionLast="46" xr6:coauthVersionMax="46" xr10:uidLastSave="{00000000-0000-0000-0000-000000000000}"/>
  <workbookProtection workbookAlgorithmName="SHA-512" workbookHashValue="uZtsiGFW1VvOLSxyAYSS5PrehYHMGh+UjBCcV5jjqNispFbFVF3O2LIC8Zl+G7LQn6oxcJcOc/Xurn+VChyRfQ==" workbookSaltValue="7YUiCYDMdm2wvsDMS5KOZQ==" workbookSpinCount="100000" lockStructure="1"/>
  <bookViews>
    <workbookView xWindow="-120" yWindow="-120" windowWidth="29040" windowHeight="15750" activeTab="2" xr2:uid="{834CA03F-A12C-4A3B-808E-00582125C14E}"/>
  </bookViews>
  <sheets>
    <sheet name="Guidance" sheetId="26" r:id="rId1"/>
    <sheet name="General information" sheetId="20" r:id="rId2"/>
    <sheet name="A | Budget" sheetId="23" r:id="rId3"/>
    <sheet name="R | Expenditures" sheetId="16" r:id="rId4"/>
    <sheet name="R | Delivery Chain Mapping" sheetId="7" r:id="rId5"/>
    <sheet name="ADMIN - Grants DB" sheetId="28" state="veryHidden" r:id="rId6"/>
    <sheet name="ADMIN - Financial Master" sheetId="30" state="veryHidden" r:id="rId7"/>
    <sheet name="ADMIN - COMBINER" sheetId="22" state="hidden" r:id="rId8"/>
    <sheet name="ADMIN - LISTS" sheetId="8" state="hidden" r:id="rId9"/>
  </sheets>
  <definedNames>
    <definedName name="_xlnm._FilterDatabase" localSheetId="4" hidden="1">'R | Delivery Chain Mapping'!$B$13:$E$15</definedName>
    <definedName name="_ftn1" localSheetId="7">'ADMIN - COMBINER'!#REF!</definedName>
    <definedName name="_ftn1" localSheetId="1">'General information'!#REF!</definedName>
    <definedName name="_ftn2" localSheetId="7">'ADMIN - COMBINER'!#REF!</definedName>
    <definedName name="_ftn2" localSheetId="1">'General information'!#REF!</definedName>
    <definedName name="_ftnref1" localSheetId="7">'ADMIN - COMBINER'!#REF!</definedName>
    <definedName name="_ftnref1" localSheetId="1">'General information'!#REF!</definedName>
    <definedName name="_ftnref2" localSheetId="7">'ADMIN - COMBINER'!#REF!</definedName>
    <definedName name="_ftnref2" localSheetId="1">'General information'!#REF!</definedName>
    <definedName name="Agency">OFFSET('ADMIN - LISTS'!#REF!,0,0,COUNTA(#REF!)-1,1)</definedName>
    <definedName name="Code">OFFSET('ADMIN - LISTS'!#REF!,0,0,COUNTA(#REF!)-1,1)</definedName>
    <definedName name="Contribution">OFFSET(#REF!,0,0,COUNTA(#REF!)-1,1)</definedName>
    <definedName name="ExternalData_1" localSheetId="5" hidden="1">'ADMIN - Grants DB'!$A$1:$T$320</definedName>
    <definedName name="ExternalData_2" localSheetId="6" hidden="1">'ADMIN - Financial Master'!$A$1:$B$339</definedName>
    <definedName name="IND1_LIST" localSheetId="7">#REF!</definedName>
    <definedName name="IND1_LIST" localSheetId="1">#REF!</definedName>
    <definedName name="IND1_LIST">#REF!</definedName>
    <definedName name="IND10_LIST" localSheetId="7">#REF!</definedName>
    <definedName name="IND10_LIST" localSheetId="1">#REF!</definedName>
    <definedName name="IND10_LIST">#REF!</definedName>
    <definedName name="Partner">OFFSET('ADMIN - LISTS'!#REF!,0,0,COUNTA(#REF!)-1,1)</definedName>
    <definedName name="pivottable1">#REF!</definedName>
    <definedName name="_xlnm.Print_Area" localSheetId="3">'R | Expenditures'!$A:$M</definedName>
    <definedName name="_xlnm.Print_Titles" localSheetId="3">'R | Expenditures'!$1:$2</definedName>
    <definedName name="Sector">OFFSET('ADMIN - LISTS'!#REF!,0,0,COUNTA(#REF!)-1,1)</definedName>
    <definedName name="table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1" i="16" l="1"/>
  <c r="L91" i="16"/>
  <c r="K91" i="16"/>
  <c r="J91" i="16"/>
  <c r="I91" i="16"/>
  <c r="H91" i="16"/>
  <c r="G91" i="16"/>
  <c r="F91" i="16"/>
  <c r="F93" i="16" s="1"/>
  <c r="E91" i="16"/>
  <c r="E93" i="16" s="1"/>
  <c r="D93" i="16"/>
  <c r="M83" i="16"/>
  <c r="L83" i="16"/>
  <c r="K83" i="16"/>
  <c r="J83" i="16"/>
  <c r="I83" i="16"/>
  <c r="H83" i="16"/>
  <c r="G83" i="16"/>
  <c r="F83" i="16"/>
  <c r="E83" i="16"/>
  <c r="D83" i="16"/>
  <c r="F8" i="16"/>
  <c r="B25" i="16"/>
  <c r="H5" i="23"/>
  <c r="G81" i="23"/>
  <c r="E81" i="23"/>
  <c r="I5" i="23" l="1"/>
  <c r="J5" i="23" s="1"/>
  <c r="K5" i="23" s="1"/>
  <c r="L5" i="23" s="1"/>
  <c r="F77" i="23"/>
  <c r="F76" i="23"/>
  <c r="F75" i="23"/>
  <c r="F74" i="23"/>
  <c r="F73" i="23"/>
  <c r="F72" i="23"/>
  <c r="F71" i="23"/>
  <c r="D71" i="23"/>
  <c r="D72" i="23"/>
  <c r="D73" i="23"/>
  <c r="D74" i="23"/>
  <c r="D75" i="23"/>
  <c r="D76" i="23"/>
  <c r="D77" i="23"/>
  <c r="G73" i="23" l="1"/>
  <c r="G71" i="23"/>
  <c r="G72" i="23"/>
  <c r="G77" i="23"/>
  <c r="G75" i="23"/>
  <c r="G76" i="23"/>
  <c r="G74" i="23"/>
  <c r="C16" i="20"/>
  <c r="F8" i="20"/>
  <c r="F6" i="20"/>
  <c r="C68" i="23" a="1"/>
  <c r="L21" i="20"/>
  <c r="L20" i="20"/>
  <c r="L19" i="20"/>
  <c r="L17" i="20"/>
  <c r="L16" i="20"/>
  <c r="L18" i="20"/>
  <c r="C68" i="23" l="1"/>
  <c r="C2" i="20"/>
  <c r="O36" i="23"/>
  <c r="P36" i="23"/>
  <c r="Q36" i="23"/>
  <c r="R36" i="23"/>
  <c r="N37" i="23"/>
  <c r="O37" i="23" s="1"/>
  <c r="P37" i="23" s="1"/>
  <c r="Q37" i="23" s="1"/>
  <c r="R37" i="23" s="1"/>
  <c r="N36" i="23"/>
  <c r="J36" i="23"/>
  <c r="K36" i="23"/>
  <c r="L36" i="23"/>
  <c r="H37" i="23"/>
  <c r="I37" i="23" s="1"/>
  <c r="J37" i="23" s="1"/>
  <c r="K37" i="23" s="1"/>
  <c r="L37" i="23" s="1"/>
  <c r="I36" i="23"/>
  <c r="H36" i="23"/>
  <c r="J62" i="23"/>
  <c r="K62" i="23"/>
  <c r="L62" i="23"/>
  <c r="M62" i="23"/>
  <c r="I63" i="23"/>
  <c r="J63" i="23" s="1"/>
  <c r="K63" i="23" s="1"/>
  <c r="L63" i="23" s="1"/>
  <c r="M63" i="23" s="1"/>
  <c r="I62" i="23"/>
  <c r="C63" i="23"/>
  <c r="D63" i="23" s="1"/>
  <c r="E63" i="23" s="1"/>
  <c r="F63" i="23" s="1"/>
  <c r="G63" i="23" s="1"/>
  <c r="D62" i="23"/>
  <c r="E62" i="23"/>
  <c r="F62" i="23"/>
  <c r="G62" i="23"/>
  <c r="C62" i="23"/>
  <c r="W3" i="8" a="1"/>
  <c r="W3" i="8" s="1"/>
  <c r="C25" i="16" s="1"/>
  <c r="W35" i="23"/>
  <c r="W34" i="23"/>
  <c r="W33" i="23"/>
  <c r="W32" i="23"/>
  <c r="W31" i="23"/>
  <c r="W30" i="23"/>
  <c r="W29" i="23"/>
  <c r="W28" i="23"/>
  <c r="W27" i="23"/>
  <c r="W26" i="23"/>
  <c r="W25" i="23"/>
  <c r="W24" i="23"/>
  <c r="W23" i="23"/>
  <c r="W22" i="23"/>
  <c r="W21" i="23"/>
  <c r="W20" i="23"/>
  <c r="W19" i="23"/>
  <c r="W18" i="23"/>
  <c r="W17" i="23"/>
  <c r="W16" i="23"/>
  <c r="W15" i="23"/>
  <c r="W14" i="23"/>
  <c r="W13" i="23"/>
  <c r="W12" i="23"/>
  <c r="W11" i="23"/>
  <c r="W10" i="23"/>
  <c r="W9" i="23"/>
  <c r="W8" i="23"/>
  <c r="F14" i="7"/>
  <c r="B69" i="16"/>
  <c r="B70" i="16"/>
  <c r="B71" i="16"/>
  <c r="B72" i="16"/>
  <c r="B73" i="16"/>
  <c r="B74" i="16"/>
  <c r="B75" i="16"/>
  <c r="B76" i="16"/>
  <c r="B77" i="16"/>
  <c r="B78" i="16"/>
  <c r="B79" i="16"/>
  <c r="B80" i="16"/>
  <c r="B81" i="16"/>
  <c r="B82" i="16"/>
  <c r="B68" i="16"/>
  <c r="H60" i="23"/>
  <c r="N60" i="23"/>
  <c r="L15" i="22"/>
  <c r="K15" i="22"/>
  <c r="G15" i="22"/>
  <c r="F34" i="22"/>
  <c r="A34" i="22"/>
  <c r="F33" i="22"/>
  <c r="A33" i="22"/>
  <c r="F32" i="22"/>
  <c r="E32" i="22"/>
  <c r="D32" i="22"/>
  <c r="C32" i="22"/>
  <c r="B32" i="22"/>
  <c r="A32" i="22"/>
  <c r="F31" i="22"/>
  <c r="A31" i="22"/>
  <c r="F30" i="22"/>
  <c r="A30" i="22"/>
  <c r="F29" i="22"/>
  <c r="A29" i="22"/>
  <c r="F28" i="22"/>
  <c r="F27" i="22"/>
  <c r="F26" i="22"/>
  <c r="F25" i="22"/>
  <c r="F24" i="22"/>
  <c r="F23" i="22"/>
  <c r="F22" i="22"/>
  <c r="F21" i="22"/>
  <c r="F20" i="22"/>
  <c r="P60" i="23" l="1"/>
  <c r="F15" i="22"/>
  <c r="G7" i="23"/>
  <c r="F15" i="7"/>
  <c r="F16" i="7"/>
  <c r="F17" i="7"/>
  <c r="F18" i="7"/>
  <c r="F19" i="7"/>
  <c r="F20" i="7"/>
  <c r="F21" i="7"/>
  <c r="F22" i="7"/>
  <c r="F23" i="7"/>
  <c r="F24" i="7"/>
  <c r="F25" i="7"/>
  <c r="F26" i="7"/>
  <c r="F27" i="7"/>
  <c r="F28" i="7"/>
  <c r="F29" i="7"/>
  <c r="F30" i="7"/>
  <c r="F31" i="7"/>
  <c r="F32" i="7"/>
  <c r="F33" i="7"/>
  <c r="F34" i="7"/>
  <c r="F35" i="7"/>
  <c r="F36" i="7"/>
  <c r="G14" i="7" l="1"/>
  <c r="N50" i="16"/>
  <c r="N34" i="16"/>
  <c r="N71" i="16"/>
  <c r="G22" i="22"/>
  <c r="N47" i="16"/>
  <c r="N59" i="16"/>
  <c r="N42" i="16"/>
  <c r="G26" i="22"/>
  <c r="N41" i="16"/>
  <c r="N56" i="16"/>
  <c r="G25" i="22"/>
  <c r="N55" i="16"/>
  <c r="N76" i="16"/>
  <c r="G34" i="22"/>
  <c r="N35" i="16"/>
  <c r="N49" i="16"/>
  <c r="N33" i="16"/>
  <c r="N72" i="16"/>
  <c r="G33" i="22"/>
  <c r="G29" i="22"/>
  <c r="N80" i="16"/>
  <c r="G31" i="22"/>
  <c r="G24" i="22"/>
  <c r="N36" i="16"/>
  <c r="N78" i="16"/>
  <c r="N48" i="16"/>
  <c r="N32" i="16"/>
  <c r="N79" i="16"/>
  <c r="G21" i="22"/>
  <c r="N31" i="16"/>
  <c r="G27" i="22"/>
  <c r="N43" i="16"/>
  <c r="N58" i="16"/>
  <c r="S60" i="23"/>
  <c r="N25" i="16"/>
  <c r="N40" i="16"/>
  <c r="N24" i="16"/>
  <c r="N54" i="16"/>
  <c r="N46" i="16"/>
  <c r="N30" i="16"/>
  <c r="N81" i="16"/>
  <c r="G32" i="22"/>
  <c r="G28" i="22"/>
  <c r="G20" i="22"/>
  <c r="N90" i="16"/>
  <c r="N39" i="16"/>
  <c r="N38" i="16"/>
  <c r="N37" i="16"/>
  <c r="N77" i="16"/>
  <c r="G23" i="22"/>
  <c r="N51" i="16"/>
  <c r="N45" i="16"/>
  <c r="N29" i="16"/>
  <c r="N82" i="16"/>
  <c r="N44" i="16"/>
  <c r="N28" i="16"/>
  <c r="N27" i="16"/>
  <c r="N26" i="16"/>
  <c r="N57" i="16"/>
  <c r="N67" i="16"/>
  <c r="N73" i="16"/>
  <c r="N74" i="16"/>
  <c r="N75" i="16"/>
  <c r="N53" i="16"/>
  <c r="N52" i="16"/>
  <c r="G30" i="22"/>
  <c r="S46" i="23"/>
  <c r="G23" i="7"/>
  <c r="G21" i="7"/>
  <c r="G29" i="7"/>
  <c r="G36" i="7"/>
  <c r="G28" i="7"/>
  <c r="G22" i="7"/>
  <c r="G20" i="7"/>
  <c r="G19" i="7"/>
  <c r="G31" i="7"/>
  <c r="G18" i="7"/>
  <c r="G17" i="7"/>
  <c r="G25" i="7"/>
  <c r="G15" i="7"/>
  <c r="G30" i="7"/>
  <c r="G35" i="7"/>
  <c r="G27" i="7"/>
  <c r="G34" i="7"/>
  <c r="G26" i="7"/>
  <c r="G33" i="7"/>
  <c r="G32" i="7"/>
  <c r="G24" i="7"/>
  <c r="G16" i="7"/>
  <c r="N93" i="16"/>
  <c r="N61" i="23"/>
  <c r="N59" i="23"/>
  <c r="N58" i="23"/>
  <c r="N57" i="23"/>
  <c r="N56" i="23"/>
  <c r="N55" i="23"/>
  <c r="N54" i="23"/>
  <c r="N53" i="23"/>
  <c r="N52" i="23"/>
  <c r="N51" i="23"/>
  <c r="N50" i="23"/>
  <c r="N49" i="23"/>
  <c r="N48" i="23"/>
  <c r="H61" i="23"/>
  <c r="H59" i="23"/>
  <c r="H58" i="23"/>
  <c r="H57" i="23"/>
  <c r="H56" i="23"/>
  <c r="H55" i="23"/>
  <c r="H54" i="23"/>
  <c r="H53" i="23"/>
  <c r="H52" i="23"/>
  <c r="H51" i="23"/>
  <c r="H50" i="23"/>
  <c r="H49" i="23"/>
  <c r="H48" i="23"/>
  <c r="M35" i="23"/>
  <c r="M34" i="23"/>
  <c r="M33" i="23"/>
  <c r="M32" i="23"/>
  <c r="M31" i="23"/>
  <c r="M30" i="23"/>
  <c r="M29" i="23"/>
  <c r="M28" i="23"/>
  <c r="M27" i="23"/>
  <c r="M26" i="23"/>
  <c r="M25" i="23"/>
  <c r="M24" i="23"/>
  <c r="M23" i="23"/>
  <c r="M22" i="23"/>
  <c r="M21" i="23"/>
  <c r="M20" i="23"/>
  <c r="M19" i="23"/>
  <c r="M18" i="23"/>
  <c r="M17" i="23"/>
  <c r="M16" i="23"/>
  <c r="M15" i="23"/>
  <c r="M14" i="23"/>
  <c r="M13" i="23"/>
  <c r="M12" i="23"/>
  <c r="D70" i="23" s="1"/>
  <c r="M11" i="23"/>
  <c r="D69" i="23" s="1"/>
  <c r="M10" i="23"/>
  <c r="M9" i="23"/>
  <c r="S35" i="23"/>
  <c r="S34" i="23"/>
  <c r="S33" i="23"/>
  <c r="S32" i="23"/>
  <c r="S31" i="23"/>
  <c r="S30" i="23"/>
  <c r="S29" i="23"/>
  <c r="S28" i="23"/>
  <c r="S27" i="23"/>
  <c r="S26" i="23"/>
  <c r="S25" i="23"/>
  <c r="S24" i="23"/>
  <c r="S23" i="23"/>
  <c r="S22" i="23"/>
  <c r="S21" i="23"/>
  <c r="S20" i="23"/>
  <c r="S19" i="23"/>
  <c r="S18" i="23"/>
  <c r="S17" i="23"/>
  <c r="S16" i="23"/>
  <c r="S15" i="23"/>
  <c r="S14" i="23"/>
  <c r="S13" i="23"/>
  <c r="S12" i="23"/>
  <c r="F70" i="23" s="1"/>
  <c r="S11" i="23"/>
  <c r="S10" i="23"/>
  <c r="S9" i="23"/>
  <c r="G70" i="23" l="1"/>
  <c r="F69" i="23"/>
  <c r="G69" i="23" s="1"/>
  <c r="P56" i="23"/>
  <c r="P57" i="23"/>
  <c r="P48" i="23"/>
  <c r="P49" i="23"/>
  <c r="P53" i="23"/>
  <c r="P54" i="23"/>
  <c r="P55" i="23"/>
  <c r="P59" i="23"/>
  <c r="P58" i="23"/>
  <c r="P50" i="23"/>
  <c r="P51" i="23"/>
  <c r="P61" i="23"/>
  <c r="P52" i="23"/>
  <c r="D15" i="22"/>
  <c r="N16" i="20" l="1"/>
  <c r="D4" i="23"/>
  <c r="N47" i="23"/>
  <c r="S8" i="23"/>
  <c r="S37" i="23" l="1"/>
  <c r="F68" i="23"/>
  <c r="N62" i="23"/>
  <c r="F79" i="23"/>
  <c r="N63" i="23"/>
  <c r="S36" i="23"/>
  <c r="F78" i="23" l="1"/>
  <c r="F81" i="23" s="1"/>
  <c r="F82" i="23" s="1"/>
  <c r="M60" i="16"/>
  <c r="K60" i="16"/>
  <c r="I60" i="16"/>
  <c r="G60" i="16"/>
  <c r="L60" i="16"/>
  <c r="J60" i="16"/>
  <c r="H60" i="16"/>
  <c r="F60" i="16"/>
  <c r="H47" i="23"/>
  <c r="B29" i="22"/>
  <c r="D79" i="23" l="1"/>
  <c r="H63" i="23"/>
  <c r="P47" i="23"/>
  <c r="H62" i="23"/>
  <c r="E9" i="16"/>
  <c r="F9" i="16" s="1"/>
  <c r="D29" i="22"/>
  <c r="C9" i="7"/>
  <c r="U35" i="23"/>
  <c r="U34" i="23"/>
  <c r="U33" i="23"/>
  <c r="U32" i="23"/>
  <c r="U31" i="23"/>
  <c r="U30" i="23"/>
  <c r="U29" i="23"/>
  <c r="U28" i="23"/>
  <c r="U27" i="23"/>
  <c r="U26" i="23"/>
  <c r="U25" i="23"/>
  <c r="U24" i="23"/>
  <c r="U23" i="23"/>
  <c r="U22" i="23"/>
  <c r="U21" i="23"/>
  <c r="U20" i="23"/>
  <c r="U19" i="23"/>
  <c r="U18" i="23"/>
  <c r="U17" i="23"/>
  <c r="U10" i="23"/>
  <c r="U9" i="23"/>
  <c r="G79" i="23" l="1"/>
  <c r="P63" i="23"/>
  <c r="P62" i="23"/>
  <c r="B31" i="22"/>
  <c r="A28" i="22"/>
  <c r="B28" i="22"/>
  <c r="A27" i="22"/>
  <c r="B27" i="22"/>
  <c r="A26" i="22"/>
  <c r="B26" i="22"/>
  <c r="A25" i="22"/>
  <c r="B25" i="22"/>
  <c r="A24" i="22"/>
  <c r="B24" i="22"/>
  <c r="A21" i="22"/>
  <c r="A23" i="22"/>
  <c r="A22" i="22"/>
  <c r="D31" i="22"/>
  <c r="J94" i="16"/>
  <c r="J93" i="16"/>
  <c r="M94" i="16"/>
  <c r="M93" i="16"/>
  <c r="K94" i="16"/>
  <c r="K93" i="16"/>
  <c r="I94" i="16"/>
  <c r="I93" i="16"/>
  <c r="G94" i="16"/>
  <c r="G93" i="16"/>
  <c r="E94" i="16"/>
  <c r="L94" i="16"/>
  <c r="L93" i="16"/>
  <c r="H94" i="16"/>
  <c r="H93" i="16"/>
  <c r="F94" i="16"/>
  <c r="E29" i="22"/>
  <c r="B23" i="22"/>
  <c r="A20" i="22"/>
  <c r="B22" i="22"/>
  <c r="E11" i="16" l="1"/>
  <c r="F11" i="16" s="1"/>
  <c r="D28" i="22"/>
  <c r="D27" i="22"/>
  <c r="D26" i="22"/>
  <c r="D25" i="22"/>
  <c r="E31" i="22"/>
  <c r="D23" i="22"/>
  <c r="D22" i="22"/>
  <c r="E60" i="16"/>
  <c r="E10" i="16" s="1"/>
  <c r="F10" i="16" s="1"/>
  <c r="E28" i="22" l="1"/>
  <c r="E27" i="22"/>
  <c r="E26" i="22"/>
  <c r="E25" i="22"/>
  <c r="D24" i="22"/>
  <c r="E24" i="22"/>
  <c r="E23" i="22"/>
  <c r="E22" i="22"/>
  <c r="M8" i="23"/>
  <c r="D68" i="23" s="1"/>
  <c r="U11" i="23"/>
  <c r="U12" i="23"/>
  <c r="U13" i="23"/>
  <c r="U14" i="23"/>
  <c r="U15" i="23"/>
  <c r="U16" i="23"/>
  <c r="AC4" i="8"/>
  <c r="AC5" i="8"/>
  <c r="AC6" i="8"/>
  <c r="AC7" i="8"/>
  <c r="AC8" i="8"/>
  <c r="AC9" i="8"/>
  <c r="AC10" i="8"/>
  <c r="AC3" i="8"/>
  <c r="AD14" i="8"/>
  <c r="AD13" i="8"/>
  <c r="AD12" i="8"/>
  <c r="AD11" i="8"/>
  <c r="AD10" i="8"/>
  <c r="AD9" i="8"/>
  <c r="AD8" i="8"/>
  <c r="AD7" i="8"/>
  <c r="AD6" i="8"/>
  <c r="AD5" i="8"/>
  <c r="AD4" i="8"/>
  <c r="AD3" i="8"/>
  <c r="H7" i="23"/>
  <c r="AC11" i="8"/>
  <c r="AC12" i="8"/>
  <c r="AC13" i="8"/>
  <c r="AC14" i="8"/>
  <c r="E6" i="16"/>
  <c r="AB10" i="8"/>
  <c r="AB11" i="8"/>
  <c r="AB12" i="8"/>
  <c r="AB13" i="8"/>
  <c r="AB14" i="8"/>
  <c r="AB9" i="8"/>
  <c r="AB4" i="8"/>
  <c r="AB5" i="8"/>
  <c r="AB6" i="8"/>
  <c r="AB7" i="8"/>
  <c r="AB8" i="8"/>
  <c r="AB3" i="8"/>
  <c r="D78" i="23" l="1"/>
  <c r="D81" i="23" s="1"/>
  <c r="G68" i="23"/>
  <c r="M36" i="23"/>
  <c r="U36" i="23" s="1"/>
  <c r="B21" i="22"/>
  <c r="D2" i="20"/>
  <c r="N5" i="23"/>
  <c r="N7" i="23" s="1"/>
  <c r="H8" i="16"/>
  <c r="H11" i="16"/>
  <c r="H9" i="16"/>
  <c r="H7" i="16"/>
  <c r="H10" i="16"/>
  <c r="H6" i="16"/>
  <c r="C44" i="23"/>
  <c r="S53" i="23"/>
  <c r="S54" i="23"/>
  <c r="S55" i="23"/>
  <c r="S57" i="23"/>
  <c r="S56" i="23"/>
  <c r="S58" i="23"/>
  <c r="S47" i="23"/>
  <c r="S59" i="23"/>
  <c r="S52" i="23"/>
  <c r="S51" i="23"/>
  <c r="S50" i="23"/>
  <c r="S49" i="23"/>
  <c r="S48" i="23"/>
  <c r="S61" i="23"/>
  <c r="U8" i="23"/>
  <c r="C59" i="16"/>
  <c r="B59" i="16" s="1"/>
  <c r="C58" i="16"/>
  <c r="B58" i="16" s="1"/>
  <c r="C57" i="16"/>
  <c r="B57" i="16" s="1"/>
  <c r="C56" i="16"/>
  <c r="B56" i="16" s="1"/>
  <c r="C55" i="16"/>
  <c r="B55" i="16" s="1"/>
  <c r="C54" i="16"/>
  <c r="B54" i="16" s="1"/>
  <c r="C53" i="16"/>
  <c r="B53" i="16" s="1"/>
  <c r="C52" i="16"/>
  <c r="B52" i="16" s="1"/>
  <c r="C51" i="16"/>
  <c r="B51" i="16" s="1"/>
  <c r="C50" i="16"/>
  <c r="B50" i="16" s="1"/>
  <c r="C49" i="16"/>
  <c r="B49" i="16" s="1"/>
  <c r="C48" i="16"/>
  <c r="B48" i="16" s="1"/>
  <c r="C47" i="16"/>
  <c r="B47" i="16" s="1"/>
  <c r="C46" i="16"/>
  <c r="B46" i="16" s="1"/>
  <c r="C45" i="16"/>
  <c r="B45" i="16" s="1"/>
  <c r="C44" i="16"/>
  <c r="B44" i="16" s="1"/>
  <c r="C43" i="16"/>
  <c r="B43" i="16" s="1"/>
  <c r="C42" i="16"/>
  <c r="B42" i="16" s="1"/>
  <c r="C41" i="16"/>
  <c r="B41" i="16" s="1"/>
  <c r="C40" i="16"/>
  <c r="B40" i="16" s="1"/>
  <c r="C39" i="16"/>
  <c r="B39" i="16" s="1"/>
  <c r="C38" i="16"/>
  <c r="B38" i="16" s="1"/>
  <c r="C37" i="16"/>
  <c r="B37" i="16" s="1"/>
  <c r="C36" i="16"/>
  <c r="B36" i="16" s="1"/>
  <c r="C35" i="16"/>
  <c r="B35" i="16" s="1"/>
  <c r="C34" i="16"/>
  <c r="B34" i="16" s="1"/>
  <c r="C33" i="16"/>
  <c r="B33" i="16" s="1"/>
  <c r="C32" i="16"/>
  <c r="B32" i="16" s="1"/>
  <c r="C31" i="16"/>
  <c r="B31" i="16" s="1"/>
  <c r="C30" i="16"/>
  <c r="B30" i="16" s="1"/>
  <c r="C29" i="16"/>
  <c r="B29" i="16" s="1"/>
  <c r="G78" i="23" l="1"/>
  <c r="D82" i="23"/>
  <c r="E78" i="23" s="1"/>
  <c r="F17" i="20"/>
  <c r="C17" i="20" s="1"/>
  <c r="E17" i="20"/>
  <c r="B20" i="22"/>
  <c r="D20" i="22"/>
  <c r="I44" i="23"/>
  <c r="I46" i="23" s="1"/>
  <c r="C46" i="23"/>
  <c r="I7" i="23"/>
  <c r="D21" i="22"/>
  <c r="D44" i="23"/>
  <c r="O5" i="23"/>
  <c r="O7" i="23" s="1"/>
  <c r="B30" i="22"/>
  <c r="C28" i="16"/>
  <c r="B28" i="16" s="1"/>
  <c r="C27" i="16"/>
  <c r="B27" i="16" s="1"/>
  <c r="C26" i="16"/>
  <c r="B26" i="16" s="1"/>
  <c r="E74" i="23" l="1"/>
  <c r="E72" i="23"/>
  <c r="E75" i="23"/>
  <c r="E69" i="23"/>
  <c r="E76" i="23"/>
  <c r="E77" i="23"/>
  <c r="E70" i="23"/>
  <c r="E71" i="23"/>
  <c r="E73" i="23"/>
  <c r="E79" i="23"/>
  <c r="G82" i="23"/>
  <c r="E68" i="23"/>
  <c r="D17" i="20"/>
  <c r="D22" i="16" s="1"/>
  <c r="E18" i="20"/>
  <c r="E20" i="22"/>
  <c r="J44" i="23"/>
  <c r="J46" i="23" s="1"/>
  <c r="D46" i="23"/>
  <c r="E21" i="22"/>
  <c r="D30" i="22"/>
  <c r="J7" i="23"/>
  <c r="F18" i="20"/>
  <c r="F21" i="16" s="1"/>
  <c r="F64" i="16" s="1"/>
  <c r="D21" i="16"/>
  <c r="D64" i="16" s="1"/>
  <c r="B33" i="22" l="1"/>
  <c r="E22" i="16"/>
  <c r="D24" i="16"/>
  <c r="E30" i="22"/>
  <c r="L7" i="23"/>
  <c r="K7" i="23"/>
  <c r="D18" i="20"/>
  <c r="G22" i="16" s="1"/>
  <c r="C18" i="20"/>
  <c r="F19" i="20"/>
  <c r="H21" i="16" s="1"/>
  <c r="H64" i="16" s="1"/>
  <c r="E19" i="20"/>
  <c r="D65" i="16"/>
  <c r="D67" i="16" s="1"/>
  <c r="D88" i="16"/>
  <c r="D90" i="16" s="1"/>
  <c r="G27" i="20"/>
  <c r="G31" i="20"/>
  <c r="G32" i="20"/>
  <c r="G30" i="20"/>
  <c r="G33" i="20"/>
  <c r="G34" i="20"/>
  <c r="G29" i="20"/>
  <c r="G35" i="20"/>
  <c r="G28" i="20"/>
  <c r="G36" i="20"/>
  <c r="G37" i="20"/>
  <c r="F22" i="16" l="1"/>
  <c r="F24" i="16" s="1"/>
  <c r="D33" i="22"/>
  <c r="D34" i="22"/>
  <c r="C30" i="22"/>
  <c r="C22" i="22"/>
  <c r="C24" i="22"/>
  <c r="C25" i="22"/>
  <c r="C21" i="22"/>
  <c r="C23" i="22"/>
  <c r="C26" i="22"/>
  <c r="C28" i="22"/>
  <c r="C29" i="22"/>
  <c r="C27" i="22"/>
  <c r="C31" i="22"/>
  <c r="B34" i="22"/>
  <c r="C20" i="22"/>
  <c r="E20" i="20"/>
  <c r="E24" i="16"/>
  <c r="E65" i="16"/>
  <c r="E67" i="16" s="1"/>
  <c r="E88" i="16"/>
  <c r="E90" i="16" s="1"/>
  <c r="F20" i="20"/>
  <c r="J21" i="16" s="1"/>
  <c r="J64" i="16" s="1"/>
  <c r="C19" i="20"/>
  <c r="D19" i="20"/>
  <c r="D91" i="16"/>
  <c r="G65" i="16"/>
  <c r="G67" i="16" s="1"/>
  <c r="G24" i="16"/>
  <c r="M37" i="23"/>
  <c r="U37" i="23" s="1"/>
  <c r="C33" i="22"/>
  <c r="E33" i="22"/>
  <c r="G88" i="16"/>
  <c r="G90" i="16" s="1"/>
  <c r="F7" i="16"/>
  <c r="D20" i="20" l="1"/>
  <c r="H22" i="16"/>
  <c r="H24" i="16" s="1"/>
  <c r="F88" i="16"/>
  <c r="F90" i="16" s="1"/>
  <c r="F65" i="16"/>
  <c r="F67" i="16" s="1"/>
  <c r="E21" i="20"/>
  <c r="I22" i="16"/>
  <c r="I65" i="16" s="1"/>
  <c r="I67" i="16" s="1"/>
  <c r="E34" i="22"/>
  <c r="C20" i="20"/>
  <c r="F21" i="20"/>
  <c r="L21" i="16" s="1"/>
  <c r="L64" i="16" s="1"/>
  <c r="D94" i="16"/>
  <c r="E12" i="16" s="1"/>
  <c r="J22" i="16" l="1"/>
  <c r="J24" i="16" s="1"/>
  <c r="H88" i="16"/>
  <c r="H90" i="16" s="1"/>
  <c r="H65" i="16"/>
  <c r="H67" i="16" s="1"/>
  <c r="C21" i="20"/>
  <c r="K22" i="16"/>
  <c r="K65" i="16" s="1"/>
  <c r="K67" i="16" s="1"/>
  <c r="D21" i="20"/>
  <c r="I24" i="16"/>
  <c r="I88" i="16"/>
  <c r="I90" i="16" s="1"/>
  <c r="N17" i="20"/>
  <c r="N20" i="20"/>
  <c r="N21" i="20"/>
  <c r="N18" i="20"/>
  <c r="N19" i="20"/>
  <c r="Y34" i="23"/>
  <c r="Y35" i="23"/>
  <c r="Y20" i="23"/>
  <c r="Y21" i="23"/>
  <c r="Y22" i="23"/>
  <c r="Y24" i="23"/>
  <c r="Y25" i="23"/>
  <c r="Y26" i="23"/>
  <c r="Y28" i="23"/>
  <c r="Y13" i="23"/>
  <c r="Y14" i="23"/>
  <c r="Y30" i="23"/>
  <c r="Y15" i="23"/>
  <c r="Y31" i="23"/>
  <c r="Y27" i="23"/>
  <c r="Y12" i="23"/>
  <c r="Y29" i="23"/>
  <c r="Y16" i="23"/>
  <c r="Y32" i="23"/>
  <c r="Y18" i="23"/>
  <c r="Y19" i="23"/>
  <c r="Y23" i="23"/>
  <c r="Y8" i="23"/>
  <c r="Y9" i="23"/>
  <c r="Y10" i="23"/>
  <c r="Y11" i="23"/>
  <c r="Y17" i="23"/>
  <c r="Y33" i="23"/>
  <c r="L22" i="16" l="1"/>
  <c r="L24" i="16" s="1"/>
  <c r="M22" i="16"/>
  <c r="M24" i="16" s="1"/>
  <c r="J88" i="16"/>
  <c r="J90" i="16" s="1"/>
  <c r="J65" i="16"/>
  <c r="J67" i="16" s="1"/>
  <c r="K88" i="16"/>
  <c r="K90" i="16" s="1"/>
  <c r="K24" i="16"/>
  <c r="L88" i="16" l="1"/>
  <c r="L90" i="16" s="1"/>
  <c r="L65" i="16"/>
  <c r="L67" i="16" s="1"/>
  <c r="M65" i="16"/>
  <c r="M67" i="16" s="1"/>
  <c r="M88" i="16"/>
  <c r="M90" i="16" s="1"/>
  <c r="E2" i="7" l="1"/>
  <c r="E2" i="16"/>
  <c r="B15" i="22" l="1"/>
  <c r="J15" i="22"/>
  <c r="I15" i="22"/>
  <c r="H15" i="22"/>
  <c r="C15" i="22"/>
  <c r="A15" i="22"/>
  <c r="N92" i="16" l="1"/>
  <c r="E15" i="22"/>
  <c r="D60" i="16" l="1"/>
  <c r="E8" i="16" s="1"/>
  <c r="C8" i="7" l="1"/>
  <c r="C10" i="7" s="1"/>
  <c r="M15" i="22"/>
  <c r="N69" i="16"/>
  <c r="N70" i="16"/>
  <c r="N91" i="16"/>
  <c r="N68" i="16"/>
  <c r="F12" i="16" l="1"/>
  <c r="E44" i="23" l="1"/>
  <c r="P5" i="23"/>
  <c r="P7" i="23" s="1"/>
  <c r="Q5" i="23"/>
  <c r="Q7" i="23" s="1"/>
  <c r="K44" i="23" l="1"/>
  <c r="K46" i="23" s="1"/>
  <c r="E46" i="23"/>
  <c r="F44" i="23"/>
  <c r="L44" i="23" l="1"/>
  <c r="L46" i="23" s="1"/>
  <c r="F46" i="23"/>
  <c r="G44" i="23"/>
  <c r="R5" i="23"/>
  <c r="R7" i="23" s="1"/>
  <c r="M44" i="23" l="1"/>
  <c r="M46" i="23" s="1"/>
  <c r="G46" i="2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330E408-DF91-4505-9B55-B519A0C58DA4}" keepAlive="1" name="Query - ecw_financials_master" description="Connection to the 'ecw_financials_master' query in the workbook." type="5" refreshedVersion="7" background="1" saveData="1">
    <dbPr connection="Provider=Microsoft.Mashup.OleDb.1;Data Source=$Workbook$;Location=ecw_financials_master;Extended Properties=&quot;&quot;" command="SELECT * FROM [ecw_financials_master]"/>
  </connection>
  <connection id="2" xr16:uid="{7D333CD7-BB56-4333-A07A-38F1FF91EFA2}" keepAlive="1" name="Query - Grants DB" description="Connection to the 'Grants DB' query in the workbook." type="5" refreshedVersion="7" background="1" saveData="1">
    <dbPr connection="Provider=Microsoft.Mashup.OleDb.1;Data Source=$Workbook$;Location=&quot;Grants DB&quot;;Extended Properties=&quot;&quot;" command="SELECT * FROM [Grants DB]"/>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<sst xmlns="http://schemas.openxmlformats.org/spreadsheetml/2006/main" count="6182" uniqueCount="1942">
  <si>
    <r>
      <t>ECW FINANCE TEMPLATE</t>
    </r>
    <r>
      <rPr>
        <sz val="18"/>
        <color rgb="FFFF9627"/>
        <rFont val="Impact"/>
        <family val="2"/>
      </rPr>
      <t xml:space="preserve">
Guidance</t>
    </r>
  </si>
  <si>
    <t xml:space="preserve">Overview
</t>
  </si>
  <si>
    <r>
      <t xml:space="preserve">The </t>
    </r>
    <r>
      <rPr>
        <b/>
        <sz val="12"/>
        <color theme="1"/>
        <rFont val="Calibri"/>
        <family val="2"/>
        <scheme val="minor"/>
      </rPr>
      <t>ECW Finance template</t>
    </r>
    <r>
      <rPr>
        <sz val="12"/>
        <color theme="1"/>
        <rFont val="Calibri"/>
        <family val="2"/>
        <scheme val="minor"/>
      </rPr>
      <t xml:space="preserve"> is color coded for convenience.
- </t>
    </r>
    <r>
      <rPr>
        <sz val="12"/>
        <color theme="9"/>
        <rFont val="Calibri (Body)"/>
      </rPr>
      <t>Green</t>
    </r>
    <r>
      <rPr>
        <sz val="12"/>
        <color theme="1"/>
        <rFont val="Calibri"/>
        <family val="2"/>
        <scheme val="minor"/>
      </rPr>
      <t xml:space="preserve"> tabs/sheets, cells, columns, and rows indicate information required at the application/budgeting stage.
- </t>
    </r>
    <r>
      <rPr>
        <sz val="12"/>
        <color theme="8"/>
        <rFont val="Calibri (Body)"/>
      </rPr>
      <t>Blue</t>
    </r>
    <r>
      <rPr>
        <sz val="12"/>
        <color theme="1"/>
        <rFont val="Calibri"/>
        <family val="2"/>
        <scheme val="minor"/>
      </rPr>
      <t xml:space="preserve"> indicates expenditures information at reporting stage.
- </t>
    </r>
    <r>
      <rPr>
        <sz val="12"/>
        <color rgb="FFFF9627"/>
        <rFont val="Calibri (Body)"/>
      </rPr>
      <t>Orange</t>
    </r>
    <r>
      <rPr>
        <sz val="12"/>
        <color theme="1"/>
        <rFont val="Calibri"/>
        <family val="2"/>
        <scheme val="minor"/>
      </rPr>
      <t xml:space="preserve"> sheets/tabs provide guidance to grantees. Red denotes cells eing used for administrative use by ECW and should not be filled in by grantees. For application the green sheets need to be completed. For reporting the green and blue sheets are to be completed and submitted. 
Cells in the green sheets connect to cells in the blue sheets by copying information so that text and data is only to be filled once. </t>
    </r>
  </si>
  <si>
    <t>Application Stage - Budget</t>
  </si>
  <si>
    <r>
      <t xml:space="preserve">The </t>
    </r>
    <r>
      <rPr>
        <b/>
        <sz val="12"/>
        <color theme="1"/>
        <rFont val="Calibri"/>
        <family val="2"/>
        <scheme val="minor"/>
      </rPr>
      <t xml:space="preserve">ECW Finance template </t>
    </r>
    <r>
      <rPr>
        <sz val="12"/>
        <color theme="1"/>
        <rFont val="Calibri"/>
        <family val="2"/>
        <scheme val="minor"/>
      </rPr>
      <t xml:space="preserve">is part of the application package required to apply for a grant from Education Cannot Wait (ECW). The </t>
    </r>
    <r>
      <rPr>
        <b/>
        <sz val="12"/>
        <color theme="9"/>
        <rFont val="Calibri (Body)"/>
      </rPr>
      <t>ECW Grant budget</t>
    </r>
    <r>
      <rPr>
        <sz val="12"/>
        <color theme="9"/>
        <rFont val="Calibri"/>
        <family val="2"/>
        <scheme val="minor"/>
      </rPr>
      <t xml:space="preserve"> </t>
    </r>
    <r>
      <rPr>
        <sz val="12"/>
        <rFont val="Calibri"/>
        <family val="2"/>
        <scheme val="minor"/>
      </rPr>
      <t xml:space="preserve">tab serves as the tool whereby the grantee will to indicate financial information related to </t>
    </r>
    <r>
      <rPr>
        <b/>
        <sz val="12"/>
        <rFont val="Calibri"/>
        <family val="2"/>
        <scheme val="minor"/>
      </rPr>
      <t>Programme, Operational and Indirect costs.</t>
    </r>
    <r>
      <rPr>
        <b/>
        <sz val="12"/>
        <color theme="1"/>
        <rFont val="Calibri"/>
        <family val="2"/>
        <scheme val="minor"/>
      </rPr>
      <t xml:space="preserve">
</t>
    </r>
    <r>
      <rPr>
        <sz val="12"/>
        <color theme="1"/>
        <rFont val="Calibri"/>
        <family val="2"/>
        <scheme val="minor"/>
      </rPr>
      <t xml:space="preserve">
- The Programme Costs table is to be filled at Outcome and Output level (and Activity level for FERs)
- Select an intervention area. If an activity crosses several intervention areas, select the most appropriate. You should not restructure your budget to fit the intervention areas.
- Select Gender and Disability markers as appropriate
</t>
    </r>
    <r>
      <rPr>
        <b/>
        <sz val="12"/>
        <color theme="1"/>
        <rFont val="Calibri"/>
        <family val="2"/>
        <scheme val="minor"/>
      </rPr>
      <t xml:space="preserve">- </t>
    </r>
    <r>
      <rPr>
        <sz val="12"/>
        <color theme="1"/>
        <rFont val="Calibri"/>
        <family val="2"/>
        <scheme val="minor"/>
      </rPr>
      <t xml:space="preserve">Both tables (i.e. </t>
    </r>
    <r>
      <rPr>
        <u/>
        <sz val="12"/>
        <color theme="1"/>
        <rFont val="Calibri (Body)"/>
      </rPr>
      <t>Programme and Operational costs</t>
    </r>
    <r>
      <rPr>
        <sz val="12"/>
        <color theme="1"/>
        <rFont val="Calibri"/>
        <family val="2"/>
        <scheme val="minor"/>
      </rPr>
      <t>) contain a budget per year section (where years are set based on the</t>
    </r>
    <r>
      <rPr>
        <b/>
        <sz val="12"/>
        <color theme="1"/>
        <rFont val="Calibri"/>
        <family val="2"/>
        <scheme val="minor"/>
      </rPr>
      <t xml:space="preserve"> General information </t>
    </r>
    <r>
      <rPr>
        <sz val="12"/>
        <color theme="1"/>
        <rFont val="Calibri"/>
        <family val="2"/>
        <scheme val="minor"/>
      </rPr>
      <t xml:space="preserve">tab </t>
    </r>
    <r>
      <rPr>
        <b/>
        <sz val="12"/>
        <color theme="1"/>
        <rFont val="Calibri"/>
        <family val="2"/>
        <scheme val="minor"/>
      </rPr>
      <t xml:space="preserve">Grant Start </t>
    </r>
    <r>
      <rPr>
        <sz val="12"/>
        <color theme="1"/>
        <rFont val="Calibri"/>
        <family val="2"/>
        <scheme val="minor"/>
      </rPr>
      <t xml:space="preserve">and </t>
    </r>
    <r>
      <rPr>
        <b/>
        <sz val="12"/>
        <color theme="1"/>
        <rFont val="Calibri"/>
        <family val="2"/>
        <scheme val="minor"/>
      </rPr>
      <t>End dates).</t>
    </r>
    <r>
      <rPr>
        <sz val="12"/>
        <color theme="1"/>
        <rFont val="Calibri"/>
        <family val="2"/>
        <scheme val="minor"/>
      </rPr>
      <t xml:space="preserve">
- Both tables also offer the possibility to submit a revised budget in the yellow cells. If the variance per outcome is more than 20%, approval from the ECW Secretariat is needed.
- Operational expenses can be a maximum of 20% of programme expenses.
- In the </t>
    </r>
    <r>
      <rPr>
        <b/>
        <sz val="12"/>
        <color theme="1"/>
        <rFont val="Calibri"/>
        <family val="2"/>
        <scheme val="minor"/>
      </rPr>
      <t>Budget overview and revision</t>
    </r>
    <r>
      <rPr>
        <sz val="12"/>
        <color theme="1"/>
        <rFont val="Calibri"/>
        <family val="2"/>
        <scheme val="minor"/>
      </rPr>
      <t xml:space="preserve"> table you will see your budget organized by outcome level for the programme section, the operational budget and you can enter the percentage applied for indirect costs. The total budget at is across the financial years and should be the same as your original budget. The grantee can also add Indicrect costs of up to 7% of Programme and Operational costs.</t>
    </r>
  </si>
  <si>
    <t>Select an intervention area. If an activity crosses several intervention areas, select the most appropriate. You should not restructure your budget to fit the intervention areas.</t>
  </si>
  <si>
    <t>Reporting Stage - Expenditures and Delivery Chain Mapping</t>
  </si>
  <si>
    <t>Select Gender and Disability markers as appropriate</t>
  </si>
  <si>
    <r>
      <t xml:space="preserve">The </t>
    </r>
    <r>
      <rPr>
        <b/>
        <sz val="12"/>
        <color theme="1"/>
        <rFont val="Calibri"/>
        <family val="2"/>
        <scheme val="minor"/>
      </rPr>
      <t xml:space="preserve">ECW Finance template </t>
    </r>
    <r>
      <rPr>
        <sz val="12"/>
        <color theme="1"/>
        <rFont val="Calibri"/>
        <family val="2"/>
        <scheme val="minor"/>
      </rPr>
      <t xml:space="preserve">is also part of the reporting package required by all grantees for annual and final reports. The same and only one document is used for each reporting window and updated to reflect the latest data. The reporting stage includes two tabs: </t>
    </r>
    <r>
      <rPr>
        <b/>
        <sz val="12"/>
        <color theme="1"/>
        <rFont val="Calibri"/>
        <family val="2"/>
        <scheme val="minor"/>
      </rPr>
      <t>Expenditures reporting</t>
    </r>
    <r>
      <rPr>
        <sz val="12"/>
        <color theme="1"/>
        <rFont val="Calibri"/>
        <family val="2"/>
        <scheme val="minor"/>
      </rPr>
      <t xml:space="preserve"> as well as </t>
    </r>
    <r>
      <rPr>
        <b/>
        <sz val="12"/>
        <color theme="1"/>
        <rFont val="Calibri"/>
        <family val="2"/>
        <scheme val="minor"/>
      </rPr>
      <t>Delivery Chain Mapping</t>
    </r>
    <r>
      <rPr>
        <sz val="12"/>
        <color theme="1"/>
        <rFont val="Calibri"/>
        <family val="2"/>
        <scheme val="minor"/>
      </rPr>
      <t>.</t>
    </r>
  </si>
  <si>
    <t>Enter the budget amount for the activity per programming year.</t>
  </si>
  <si>
    <r>
      <t xml:space="preserve">ECW Expenditures </t>
    </r>
    <r>
      <rPr>
        <sz val="12"/>
        <color theme="1"/>
        <rFont val="Calibri (Body)"/>
      </rPr>
      <t>tab</t>
    </r>
  </si>
  <si>
    <t>In the Operational Cost section, enter the operational budget per year according to the budget categories of your original submitted budget</t>
  </si>
  <si>
    <r>
      <t xml:space="preserve">Similar to the budget, the Expenditures are to be reported at Outcome and Output level. However all outputs are automatically aggregated to be presented on a line for each output. Please note that Outcome and Output (aggregated) columns are direcly fed from the ECW Grants budget tab, hence no input is required in these columns.
The blue columns refer to Actual expenditures and Open commitments, based on the implementation years set in the General information tab:
- </t>
    </r>
    <r>
      <rPr>
        <b/>
        <sz val="12"/>
        <color theme="1"/>
        <rFont val="Calibri"/>
        <family val="2"/>
        <scheme val="minor"/>
      </rPr>
      <t>Actual Expenditures</t>
    </r>
    <r>
      <rPr>
        <sz val="12"/>
        <color theme="1"/>
        <rFont val="Calibri"/>
        <family val="2"/>
        <scheme val="minor"/>
      </rPr>
      <t xml:space="preserve"> are reported as cumulative by the end of each year, i.e. 2022 should include expenses incurred in earlier years.
- </t>
    </r>
    <r>
      <rPr>
        <b/>
        <sz val="12"/>
        <color theme="1"/>
        <rFont val="Calibri"/>
        <family val="2"/>
        <scheme val="minor"/>
      </rPr>
      <t>Open commitments</t>
    </r>
    <r>
      <rPr>
        <sz val="12"/>
        <color theme="1"/>
        <rFont val="Calibri"/>
        <family val="2"/>
        <scheme val="minor"/>
      </rPr>
      <t xml:space="preserve"> are based on the balance at the end of each year. The balance of unliquidated open commitments is carried over to subsequent years. Once an open commitment is liquidated, the liquidated amount is added as actual expense in the year where the liquidation occurs.
- </t>
    </r>
    <r>
      <rPr>
        <b/>
        <sz val="12"/>
        <color theme="1"/>
        <rFont val="Calibri"/>
        <family val="2"/>
        <scheme val="minor"/>
      </rPr>
      <t>Open commitments</t>
    </r>
    <r>
      <rPr>
        <sz val="12"/>
        <color theme="1"/>
        <rFont val="Calibri"/>
        <family val="2"/>
        <scheme val="minor"/>
      </rPr>
      <t xml:space="preserve"> include for example, undelivered purchase orders, outstanding cash advances to sub grantees and travel advances approved but not yet paid.</t>
    </r>
  </si>
  <si>
    <t>Operational expenses can be a maximum of 20% of programme expenses.</t>
  </si>
  <si>
    <r>
      <t>Delivery Chain Mapping</t>
    </r>
    <r>
      <rPr>
        <sz val="12"/>
        <color theme="1"/>
        <rFont val="Calibri (Body)"/>
      </rPr>
      <t xml:space="preserve"> tab</t>
    </r>
  </si>
  <si>
    <t>In the overview and indirect costs you will see your budget organized by outcome level for the programme section, the operational budget and you can enter the percentage applied for indirect costs. The total budget at is across the financial years and should be the same as your original budget.</t>
  </si>
  <si>
    <t>The template on delivery chain mapping requests Grantees to list their organization’s sub grantees and any further sub-granting to any local organizations.</t>
  </si>
  <si>
    <t>In this exercise we are migrating to the new budget template. We kindly request that you do not change your budget. Should you want to reprogramme your budget, we will do so afterwards.</t>
  </si>
  <si>
    <r>
      <t xml:space="preserve">ECW FINANCE TEMPLATE
</t>
    </r>
    <r>
      <rPr>
        <sz val="16"/>
        <color rgb="FFFF9627"/>
        <rFont val="Impact"/>
        <family val="2"/>
      </rPr>
      <t>General information</t>
    </r>
  </si>
  <si>
    <t>GENERAL INFORMATION - AUTO</t>
  </si>
  <si>
    <t>GRANT INFORMATION</t>
  </si>
  <si>
    <t>ADMIN SECTION</t>
  </si>
  <si>
    <t>FINANCIAL OVERVIEW</t>
  </si>
  <si>
    <t>Country</t>
  </si>
  <si>
    <t>AUTO</t>
  </si>
  <si>
    <t>ECW GCL GRN</t>
  </si>
  <si>
    <t>Total approved budget</t>
  </si>
  <si>
    <t>Investment type</t>
  </si>
  <si>
    <t>ECW internal GRN</t>
  </si>
  <si>
    <t>FROM GM TEAM</t>
  </si>
  <si>
    <t>Date of approval</t>
  </si>
  <si>
    <t>Manual</t>
  </si>
  <si>
    <t>Grantee organization</t>
  </si>
  <si>
    <t>SC number</t>
  </si>
  <si>
    <t>Covid-19 related</t>
  </si>
  <si>
    <t>Grant start date</t>
  </si>
  <si>
    <t>Grant end date</t>
  </si>
  <si>
    <t>Extension date</t>
  </si>
  <si>
    <r>
      <t>APPLICATION / REPORTING WINDOWS &amp; CERTIFICATION</t>
    </r>
    <r>
      <rPr>
        <sz val="11"/>
        <color theme="1"/>
        <rFont val="Calibri"/>
        <family val="2"/>
      </rPr>
      <t xml:space="preserve"> - Grantee to only fill the </t>
    </r>
    <r>
      <rPr>
        <sz val="11"/>
        <color theme="9"/>
        <rFont val="Calibri"/>
        <family val="2"/>
      </rPr>
      <t>GREEN</t>
    </r>
    <r>
      <rPr>
        <sz val="11"/>
        <color theme="1"/>
        <rFont val="Calibri"/>
        <family val="2"/>
      </rPr>
      <t xml:space="preserve"> fields</t>
    </r>
  </si>
  <si>
    <t>dd-mmm-yy (set by ECW)</t>
  </si>
  <si>
    <t>dd-mmm-yy</t>
  </si>
  <si>
    <t>EMAIL</t>
  </si>
  <si>
    <t>Grantee section</t>
  </si>
  <si>
    <t>Reporting period</t>
  </si>
  <si>
    <t>Calendar Year</t>
  </si>
  <si>
    <t>Type of reporting</t>
  </si>
  <si>
    <t>Report start date</t>
  </si>
  <si>
    <t>Report end date</t>
  </si>
  <si>
    <t>Submission Deadline</t>
  </si>
  <si>
    <t>Report submission date</t>
  </si>
  <si>
    <t>Submitter email</t>
  </si>
  <si>
    <t>Certified by</t>
  </si>
  <si>
    <t>Certifier signature</t>
  </si>
  <si>
    <t>Submission form</t>
  </si>
  <si>
    <t>Finance team approval</t>
  </si>
  <si>
    <t>2021-GRID-Finance</t>
  </si>
  <si>
    <t>Application</t>
  </si>
  <si>
    <t>N/A</t>
  </si>
  <si>
    <t>Not approved</t>
  </si>
  <si>
    <t>Reporting window 1</t>
  </si>
  <si>
    <t>Reporting window 2</t>
  </si>
  <si>
    <t>Reporting window 3</t>
  </si>
  <si>
    <t>Reporting window 4</t>
  </si>
  <si>
    <t>Reporting window 5</t>
  </si>
  <si>
    <t>Start date and end date will influcence the reporting windows in the table below</t>
  </si>
  <si>
    <t>Please use the link to confirm to your submission.</t>
  </si>
  <si>
    <r>
      <t>CONTACTS</t>
    </r>
    <r>
      <rPr>
        <sz val="11"/>
        <color theme="1"/>
        <rFont val="Calibri"/>
        <family val="2"/>
      </rPr>
      <t xml:space="preserve"> - To be kept up-to-date during each reporting windows</t>
    </r>
  </si>
  <si>
    <r>
      <t xml:space="preserve">Notes </t>
    </r>
    <r>
      <rPr>
        <sz val="11"/>
        <color theme="1"/>
        <rFont val="Calibri"/>
        <family val="2"/>
      </rPr>
      <t>on certification process</t>
    </r>
  </si>
  <si>
    <t>Focal point role</t>
  </si>
  <si>
    <t>Name</t>
  </si>
  <si>
    <t>Position</t>
  </si>
  <si>
    <t>Email</t>
  </si>
  <si>
    <t>Organization</t>
  </si>
  <si>
    <t xml:space="preserve"> </t>
  </si>
  <si>
    <t>This is to certify that the statement of income and expenditure is correct and that expenditures correspond to the approved project and project budget for which funds have been received.</t>
  </si>
  <si>
    <t>Financial reporting</t>
  </si>
  <si>
    <r>
      <rPr>
        <b/>
        <sz val="9"/>
        <color theme="1"/>
        <rFont val="Calibri"/>
        <family val="2"/>
        <scheme val="minor"/>
      </rPr>
      <t>For annual reporting:</t>
    </r>
    <r>
      <rPr>
        <sz val="9"/>
        <color theme="1"/>
        <rFont val="Calibri"/>
        <family val="2"/>
        <scheme val="minor"/>
      </rPr>
      <t xml:space="preserve">
- For each annual reporting the expenditure report needs to be certified. Certification has to be entered manually in the Reporting window table above.</t>
    </r>
  </si>
  <si>
    <r>
      <rPr>
        <b/>
        <sz val="9"/>
        <color theme="1" tint="0.14999847407452621"/>
        <rFont val="Calibri (Body)"/>
      </rPr>
      <t xml:space="preserve">For final report:
</t>
    </r>
    <r>
      <rPr>
        <sz val="9"/>
        <color theme="1" tint="0.14999847407452621"/>
        <rFont val="Calibri"/>
        <family val="2"/>
        <scheme val="minor"/>
      </rPr>
      <t>- For the final reporting, the expenditure report needs to be certified. Certification has to be entered manually in the Reporting window table above.
- The certified expenditure report needs to be signed and stamped and should be sent within 12 months from the completion date - Please print this sheet and send the signed and scanned version.</t>
    </r>
  </si>
  <si>
    <r>
      <t xml:space="preserve">ECW FINANCE TEMPLATE
</t>
    </r>
    <r>
      <rPr>
        <sz val="18"/>
        <color theme="9"/>
        <rFont val="Impact"/>
        <family val="2"/>
      </rPr>
      <t>ECW GRANT BUDGET</t>
    </r>
  </si>
  <si>
    <t>PROGRAMME COSTS</t>
  </si>
  <si>
    <r>
      <t xml:space="preserve">BUDGET </t>
    </r>
    <r>
      <rPr>
        <b/>
        <u/>
        <sz val="11"/>
        <rFont val="Calibri (Body)"/>
      </rPr>
      <t>PER</t>
    </r>
    <r>
      <rPr>
        <b/>
        <sz val="11"/>
        <rFont val="Calibri"/>
        <family val="2"/>
        <scheme val="minor"/>
      </rPr>
      <t xml:space="preserve"> YEAR - </t>
    </r>
    <r>
      <rPr>
        <i/>
        <sz val="11"/>
        <color rgb="FFC00000"/>
        <rFont val="Calibri (Body)"/>
      </rPr>
      <t>based on grant start and end date</t>
    </r>
  </si>
  <si>
    <t>BUDGET REVISION - check Finance guidance</t>
  </si>
  <si>
    <t>Text</t>
  </si>
  <si>
    <t>DROPDOWN</t>
  </si>
  <si>
    <t>AMOUNT IN USD</t>
  </si>
  <si>
    <t>PERCENTAGE</t>
  </si>
  <si>
    <t>TEXT</t>
  </si>
  <si>
    <t>Outcome</t>
  </si>
  <si>
    <t>Output</t>
  </si>
  <si>
    <r>
      <t xml:space="preserve">Activity
</t>
    </r>
    <r>
      <rPr>
        <sz val="11"/>
        <color theme="0"/>
        <rFont val="Calibri"/>
        <family val="2"/>
        <scheme val="minor"/>
      </rPr>
      <t>(only for FER)</t>
    </r>
  </si>
  <si>
    <t>Intervention area</t>
  </si>
  <si>
    <t>Gender targeted
(No/Yes)</t>
  </si>
  <si>
    <t>Disability marker</t>
  </si>
  <si>
    <t>Total amount (auto)</t>
  </si>
  <si>
    <t xml:space="preserve">New total amount </t>
  </si>
  <si>
    <t>Date of revision</t>
  </si>
  <si>
    <t>Variance (auto)</t>
  </si>
  <si>
    <r>
      <t>Comments</t>
    </r>
    <r>
      <rPr>
        <sz val="11"/>
        <color theme="1" tint="0.14999847407452621"/>
        <rFont val="Calibri"/>
        <family val="2"/>
        <scheme val="minor"/>
      </rPr>
      <t xml:space="preserve">
(for revisions only)</t>
    </r>
  </si>
  <si>
    <t>Intervention code</t>
  </si>
  <si>
    <t>Type of cost</t>
  </si>
  <si>
    <t>Activity</t>
  </si>
  <si>
    <t>Intervention</t>
  </si>
  <si>
    <t>Gender marker</t>
  </si>
  <si>
    <t>Total Budget Year 1</t>
  </si>
  <si>
    <t>Total Budget Year 2</t>
  </si>
  <si>
    <t>Total Budget Year 3</t>
  </si>
  <si>
    <t>Total Budget Year 4</t>
  </si>
  <si>
    <t>Total Budget Year 5</t>
  </si>
  <si>
    <t>Total amount</t>
  </si>
  <si>
    <t>Total Budget Year 1 - Revised</t>
  </si>
  <si>
    <t>Total Budget Year 2 - Revised</t>
  </si>
  <si>
    <t>Total Budget Year 3 - Revised</t>
  </si>
  <si>
    <t>Total Budget Year 4 - Revised</t>
  </si>
  <si>
    <t>Total Budget Year 5 - Revised</t>
  </si>
  <si>
    <t>New total amount</t>
  </si>
  <si>
    <t>Variance</t>
  </si>
  <si>
    <t>Comments on revision</t>
  </si>
  <si>
    <t>Programme costs</t>
  </si>
  <si>
    <r>
      <t>YEARLY PROGRAMME COSTS</t>
    </r>
    <r>
      <rPr>
        <sz val="11"/>
        <color rgb="FF000000"/>
        <rFont val="Calibri"/>
        <family val="2"/>
        <scheme val="minor"/>
      </rPr>
      <t xml:space="preserve"> (auto): </t>
    </r>
  </si>
  <si>
    <r>
      <t>CUMULATIVE PROGRAMME COSTS</t>
    </r>
    <r>
      <rPr>
        <sz val="11"/>
        <color rgb="FF000000"/>
        <rFont val="Calibri"/>
        <family val="2"/>
        <scheme val="minor"/>
      </rPr>
      <t xml:space="preserve"> (auto): </t>
    </r>
  </si>
  <si>
    <t>OPERATIONAL COSTS</t>
  </si>
  <si>
    <t>1) office running costs and security expenses, office stationary/supplies, and utilities such as telecommunications, internet, and office rental and other direct costs, including expenses for monitoring, evaluation and reporting, related to the implementation of the project
2) In-country management &amp; support staff,  pro-rated to their contribution to the programme (representation, planning, coordination, logistics, admin, finance)
3) Other costs s pro-rated to their contribution to the programme such as (venue, travel, etc.)</t>
  </si>
  <si>
    <r>
      <t xml:space="preserve">BUDGET PER YEAR - </t>
    </r>
    <r>
      <rPr>
        <i/>
        <sz val="11"/>
        <color rgb="FFC00000"/>
        <rFont val="Calibri (Body)"/>
      </rPr>
      <t>based on grant start and end date</t>
    </r>
  </si>
  <si>
    <t>BUDGET REVISION - Check finance guidance</t>
  </si>
  <si>
    <t>Cost description</t>
  </si>
  <si>
    <t>Revised amount</t>
  </si>
  <si>
    <t>Operation costs</t>
  </si>
  <si>
    <r>
      <t xml:space="preserve">In-country management &amp; support staff </t>
    </r>
    <r>
      <rPr>
        <i/>
        <sz val="10"/>
        <color theme="1"/>
        <rFont val="Calibri"/>
        <family val="2"/>
        <scheme val="minor"/>
      </rPr>
      <t>(Representation, planning, coordination, logistics, admin, finance)</t>
    </r>
  </si>
  <si>
    <t>Operational costs (Office space, equipment, office supplies, maintenance)</t>
  </si>
  <si>
    <t>Planning, monitoring, evaluation and communication (Venue, travel, etc.)</t>
  </si>
  <si>
    <r>
      <t>YEARLY OPERATIONAL COSTS</t>
    </r>
    <r>
      <rPr>
        <sz val="11"/>
        <rFont val="Calibri (Body)"/>
      </rPr>
      <t xml:space="preserve"> (auto): </t>
    </r>
  </si>
  <si>
    <r>
      <t>CUMULATIVE OPERATIONAL COSTS</t>
    </r>
    <r>
      <rPr>
        <sz val="11"/>
        <rFont val="Calibri"/>
        <family val="2"/>
        <scheme val="minor"/>
      </rPr>
      <t xml:space="preserve"> (auto): </t>
    </r>
  </si>
  <si>
    <r>
      <t xml:space="preserve">BUDGET OVERVIEW AND </t>
    </r>
    <r>
      <rPr>
        <b/>
        <sz val="12"/>
        <color theme="7" tint="-0.249977111117893"/>
        <rFont val="Calibri (Body)"/>
      </rPr>
      <t>REVISION</t>
    </r>
    <r>
      <rPr>
        <b/>
        <sz val="12"/>
        <color theme="1"/>
        <rFont val="Calibri"/>
        <family val="2"/>
        <scheme val="minor"/>
      </rPr>
      <t xml:space="preserve"> - </t>
    </r>
    <r>
      <rPr>
        <sz val="12"/>
        <color theme="1"/>
        <rFont val="Calibri"/>
        <family val="2"/>
        <scheme val="minor"/>
      </rPr>
      <t>Enter</t>
    </r>
    <r>
      <rPr>
        <b/>
        <sz val="12"/>
        <color theme="1"/>
        <rFont val="Calibri"/>
        <family val="2"/>
        <scheme val="minor"/>
      </rPr>
      <t xml:space="preserve"> </t>
    </r>
    <r>
      <rPr>
        <b/>
        <sz val="12"/>
        <color theme="9"/>
        <rFont val="Calibri (Body)"/>
      </rPr>
      <t xml:space="preserve">Indirect Support Costs in percentage </t>
    </r>
    <r>
      <rPr>
        <sz val="12"/>
        <color theme="1"/>
        <rFont val="Calibri (Body)"/>
      </rPr>
      <t>and</t>
    </r>
    <r>
      <rPr>
        <sz val="12"/>
        <color theme="9"/>
        <rFont val="Calibri (Body)"/>
      </rPr>
      <t xml:space="preserve"> </t>
    </r>
    <r>
      <rPr>
        <b/>
        <sz val="12"/>
        <color theme="9"/>
        <rFont val="Calibri (Body)"/>
      </rPr>
      <t>Comments</t>
    </r>
    <r>
      <rPr>
        <sz val="12"/>
        <color theme="1"/>
        <rFont val="Calibri"/>
        <family val="2"/>
        <scheme val="minor"/>
      </rPr>
      <t xml:space="preserve"> only</t>
    </r>
  </si>
  <si>
    <t>MANUAL</t>
  </si>
  <si>
    <t>Type of budget</t>
  </si>
  <si>
    <t>Outcome/Output</t>
  </si>
  <si>
    <t>Costs</t>
  </si>
  <si>
    <t>Percentage cost</t>
  </si>
  <si>
    <t>Revised costs</t>
  </si>
  <si>
    <t>% change in budget line</t>
  </si>
  <si>
    <t>Comments</t>
  </si>
  <si>
    <r>
      <rPr>
        <b/>
        <sz val="11"/>
        <color theme="1"/>
        <rFont val="Calibri"/>
        <family val="2"/>
        <scheme val="minor"/>
      </rPr>
      <t>Programme costs</t>
    </r>
    <r>
      <rPr>
        <sz val="11"/>
        <color theme="1"/>
        <rFont val="Calibri"/>
        <family val="2"/>
        <scheme val="minor"/>
      </rPr>
      <t xml:space="preserve">
(aggregated by outcomes)</t>
    </r>
  </si>
  <si>
    <t>Total programme costs</t>
  </si>
  <si>
    <t>Operational costs</t>
  </si>
  <si>
    <t>Total support costs/operations</t>
  </si>
  <si>
    <t>Other</t>
  </si>
  <si>
    <t>Indirect support costs in percentage (max 7%)</t>
  </si>
  <si>
    <t>Indirect support costs</t>
  </si>
  <si>
    <t>Total budget</t>
  </si>
  <si>
    <r>
      <t xml:space="preserve">ECW FINANCE TEMPLATE
</t>
    </r>
    <r>
      <rPr>
        <sz val="18"/>
        <color rgb="FFFF9627"/>
        <rFont val="Impact"/>
        <family val="2"/>
      </rPr>
      <t>Expenditures report</t>
    </r>
  </si>
  <si>
    <t>Grant reference number :</t>
  </si>
  <si>
    <t>1 - Expenditure overview</t>
  </si>
  <si>
    <t>INPUT USD IN WHITE CELLS</t>
  </si>
  <si>
    <t>Description</t>
  </si>
  <si>
    <t xml:space="preserve">  </t>
  </si>
  <si>
    <t>Cumulative Expenditure</t>
  </si>
  <si>
    <t>Percentage</t>
  </si>
  <si>
    <t>Helper</t>
  </si>
  <si>
    <t>A. Funds received (USD)</t>
  </si>
  <si>
    <t>B. Programme actual expenses</t>
  </si>
  <si>
    <t>Automatic and based on PROGRAMME COSTS (table 2)</t>
  </si>
  <si>
    <t>C. Operational actual expenses</t>
  </si>
  <si>
    <t>Automatic and based on OPERATIONAL COSTS (table 3)</t>
  </si>
  <si>
    <t>D. Open commitments</t>
  </si>
  <si>
    <t>Automatic and based on PROGRAMME &amp; OPERATIONAL COSTS (table 2 &amp; 3)</t>
  </si>
  <si>
    <t>E. Indirect costs</t>
  </si>
  <si>
    <r>
      <t>Available funds</t>
    </r>
    <r>
      <rPr>
        <sz val="11"/>
        <color rgb="FF000000"/>
        <rFont val="Calibri"/>
        <family val="2"/>
        <scheme val="minor"/>
      </rPr>
      <t xml:space="preserve"> (A-(B+C+D+E+F)) =</t>
    </r>
  </si>
  <si>
    <t>"Open commitments" include undelivered purchase orders, payment commitments for implementing partners and travel advances approved but not yet paid.
The amounts represent the status and value of the commitment at report date. As goods are received and commitments in respect of implementing partners
 and travel advances are paid these amounts will be added to "actual expense".</t>
  </si>
  <si>
    <t>Guidance for section 2, 3 and 4</t>
  </si>
  <si>
    <t>- Actual Expenditures are reported as cumulative by the end of each year, i.e. 2022 should include expenses incurred in earlier years.
- Open commitments are based on the balance at the end of each year. The balance of unliquidated open commitments is carried over to subsequent years. Once an open commitment is liquidated, the liquidated amount is added as actual expense in the year where the liquidation occurs.
- Open commitments include for example, undelivered purchase orders, outstanding cash advances to sub grantees and travel advances approved but not yet paid.</t>
  </si>
  <si>
    <t>2 - Details of Expenditures - PROGRAMME COST - CUMULATIVE</t>
  </si>
  <si>
    <t>AGGREGATED FROM BUDGET</t>
  </si>
  <si>
    <t>Output (aggregated)</t>
  </si>
  <si>
    <t>Reporting window 1 - Actual expenses</t>
  </si>
  <si>
    <t>Reporting window 1 - Commitments</t>
  </si>
  <si>
    <t>Reporting window 2 - Actual expenses</t>
  </si>
  <si>
    <t>Reporting window 2 - Commitments</t>
  </si>
  <si>
    <t>Reporting window 3 - Actual expenses</t>
  </si>
  <si>
    <t>Reporting window 3 - Commitments</t>
  </si>
  <si>
    <t>Reporting window 4 - Actual expenses</t>
  </si>
  <si>
    <t>Reporting window 4 - Commitments</t>
  </si>
  <si>
    <t>Reporting window 5 - Actual expenses</t>
  </si>
  <si>
    <t>Reporting window 5 - Commitments</t>
  </si>
  <si>
    <r>
      <t>PROGRAMME COSTS</t>
    </r>
    <r>
      <rPr>
        <sz val="11"/>
        <color rgb="FF000000"/>
        <rFont val="Calibri"/>
        <family val="2"/>
        <scheme val="minor"/>
      </rPr>
      <t xml:space="preserve"> (auto): </t>
    </r>
  </si>
  <si>
    <t>ACTUAL EXPENSES</t>
  </si>
  <si>
    <t>OPEN COMMITMENTS</t>
  </si>
  <si>
    <t>3 - Details of Expenditures - OPERATIONS COST - CUMULATIVE</t>
  </si>
  <si>
    <t>AUTO FROM BUDGET</t>
  </si>
  <si>
    <t>Expenditure description</t>
  </si>
  <si>
    <t>Representation, planning, coordination, logistics, admin, finance</t>
  </si>
  <si>
    <t>Office space, equipment, office supplies, maintenance</t>
  </si>
  <si>
    <t>Venue, travel, etc.</t>
  </si>
  <si>
    <r>
      <t>OPERATIONS COSTS</t>
    </r>
    <r>
      <rPr>
        <sz val="11"/>
        <color rgb="FF000000"/>
        <rFont val="Calibri"/>
        <family val="2"/>
        <scheme val="minor"/>
      </rPr>
      <t xml:space="preserve"> (auto): </t>
    </r>
  </si>
  <si>
    <t>4 - Total expenditures</t>
  </si>
  <si>
    <t>Type of expenditures</t>
  </si>
  <si>
    <t>Programme and operation costs</t>
  </si>
  <si>
    <t>Automatic, applies sum of table 2 + 3 (Programme and Operations costs)</t>
  </si>
  <si>
    <t>Indirect support costs percentage</t>
  </si>
  <si>
    <t>Indicate percents here</t>
  </si>
  <si>
    <t>TOTAL EXPENDITURES</t>
  </si>
  <si>
    <r>
      <t>ECW FINANCE TEMPLATE</t>
    </r>
    <r>
      <rPr>
        <sz val="18"/>
        <color theme="8"/>
        <rFont val="Impact"/>
        <family val="2"/>
      </rPr>
      <t xml:space="preserve">
Delivery Chain Mapping</t>
    </r>
  </si>
  <si>
    <r>
      <t xml:space="preserve">If the start date for activities predates the disbursement of first installment of ECW sub-grant, please explain the implementation arrangement in the Comments/Remarks field (e.g. partner or agency pre-financing,  pre-existing agreement, etc.) 
Only list organizations that received a grant directly from the ECW grant recipient ogranization (ECW &gt; ECW Grant recipient ogranization &gt; Direct sub-grantee). Please do not add in this table sub-grantee organizations that received grants from sub-grantees themselves (ECW &gt; ECW Grant recipient organization &gt; Direct sub-grantee &gt; </t>
    </r>
    <r>
      <rPr>
        <strike/>
        <sz val="10"/>
        <color theme="1"/>
        <rFont val="Calibri"/>
        <family val="2"/>
      </rPr>
      <t>Sub-sub grantee</t>
    </r>
    <r>
      <rPr>
        <sz val="10"/>
        <color theme="1"/>
        <rFont val="Calibri"/>
        <family val="2"/>
      </rPr>
      <t>)</t>
    </r>
  </si>
  <si>
    <t>Is your organization providing sub-grants to partners</t>
  </si>
  <si>
    <t>No</t>
  </si>
  <si>
    <t>Cumulative expenses (from financial reporting)</t>
  </si>
  <si>
    <t>Total ECW funds transferred to partner US$</t>
  </si>
  <si>
    <t>Difference</t>
  </si>
  <si>
    <r>
      <t xml:space="preserve">If </t>
    </r>
    <r>
      <rPr>
        <b/>
        <sz val="10"/>
        <color rgb="FFFF0000"/>
        <rFont val="Calibri"/>
        <family val="2"/>
      </rPr>
      <t>Yes</t>
    </r>
    <r>
      <rPr>
        <sz val="10"/>
        <color rgb="FFFF0000"/>
        <rFont val="Calibri"/>
        <family val="2"/>
      </rPr>
      <t>, to the above question, please fill the below table:</t>
    </r>
  </si>
  <si>
    <t>NUMBER</t>
  </si>
  <si>
    <r>
      <t>Sub-grantee/IP  name</t>
    </r>
    <r>
      <rPr>
        <sz val="11"/>
        <color rgb="FFC00000"/>
        <rFont val="Calibri"/>
        <family val="2"/>
        <scheme val="minor"/>
      </rPr>
      <t xml:space="preserve">
(please list only </t>
    </r>
    <r>
      <rPr>
        <sz val="11"/>
        <color rgb="FFC00000"/>
        <rFont val="Calibri (Body)"/>
      </rPr>
      <t>direct sub-grantees</t>
    </r>
    <r>
      <rPr>
        <sz val="11"/>
        <color rgb="FFC00000"/>
        <rFont val="Calibri"/>
        <family val="2"/>
        <scheme val="minor"/>
      </rPr>
      <t>)*</t>
    </r>
  </si>
  <si>
    <t>Sub-grantee/IP type</t>
  </si>
  <si>
    <t>Cumulative ECW funds transferred to partner in US$ since inception</t>
  </si>
  <si>
    <t>Comments/Remarks</t>
  </si>
  <si>
    <t>Working with implementing partners</t>
  </si>
  <si>
    <t>Type of investment</t>
  </si>
  <si>
    <t>GM GRN</t>
  </si>
  <si>
    <t>GCL GRN</t>
  </si>
  <si>
    <t>Lead grantee</t>
  </si>
  <si>
    <t>Lead grantee GRN</t>
  </si>
  <si>
    <t>Excom approval date</t>
  </si>
  <si>
    <t>SC reference</t>
  </si>
  <si>
    <t>Current end date (auto)</t>
  </si>
  <si>
    <t>Grant status (auto)</t>
  </si>
  <si>
    <t>Duration</t>
  </si>
  <si>
    <t>Parent organization</t>
  </si>
  <si>
    <t>Funding source</t>
  </si>
  <si>
    <t>Grant NCE date</t>
  </si>
  <si>
    <t>MAR21 GRN</t>
  </si>
  <si>
    <t>M&amp;E GRN</t>
  </si>
  <si>
    <t>Ecuador</t>
  </si>
  <si>
    <t>FER</t>
  </si>
  <si>
    <t>UNICEF</t>
  </si>
  <si>
    <t>19-ECW-FER-17-ECU-UNI</t>
  </si>
  <si>
    <t>19-ECW-0017</t>
  </si>
  <si>
    <t>Yes</t>
  </si>
  <si>
    <t>[List]</t>
  </si>
  <si>
    <t>SC190308</t>
  </si>
  <si>
    <t>2021-02-17</t>
  </si>
  <si>
    <t>Completed</t>
  </si>
  <si>
    <t>1y, 8m, 25d</t>
  </si>
  <si>
    <t/>
  </si>
  <si>
    <t>Trust fund</t>
  </si>
  <si>
    <t>19-ECW-0017-UNICEF Ecuador</t>
  </si>
  <si>
    <t>UNI-ECU-FER</t>
  </si>
  <si>
    <t>Peru</t>
  </si>
  <si>
    <t>RET</t>
  </si>
  <si>
    <t>19-ECW-FER-24-PER-RET</t>
  </si>
  <si>
    <t>19-ECW-0024</t>
  </si>
  <si>
    <t>2020-09-30</t>
  </si>
  <si>
    <t>1y, 4m, 17d</t>
  </si>
  <si>
    <t>19-ECW-0024-RET Peru</t>
  </si>
  <si>
    <t>RET-PER-FER</t>
  </si>
  <si>
    <t>Colombia</t>
  </si>
  <si>
    <t>Save the Children</t>
  </si>
  <si>
    <t>19-ECW-FER-28-COL-STC</t>
  </si>
  <si>
    <t>19-ECW-0028</t>
  </si>
  <si>
    <t>2020-10-30</t>
  </si>
  <si>
    <t>1y, 3m, 22d</t>
  </si>
  <si>
    <t>19-ECW-0028-Save the Children</t>
  </si>
  <si>
    <t>STC-COL-FER</t>
  </si>
  <si>
    <t>20-ECW-CVD-37-ECU-UNI</t>
  </si>
  <si>
    <t>20-ECW-CVD-0037</t>
  </si>
  <si>
    <t>SC200218</t>
  </si>
  <si>
    <t>2020-10-07</t>
  </si>
  <si>
    <t>0y, 5m, 30d</t>
  </si>
  <si>
    <t>Round 1</t>
  </si>
  <si>
    <t>#N/A</t>
  </si>
  <si>
    <t>UNI-ECU-CVD</t>
  </si>
  <si>
    <t>Afghanistan</t>
  </si>
  <si>
    <t>20-ECW-CVD-01-AFG-UNI</t>
  </si>
  <si>
    <t>20-ECW-CVD-001</t>
  </si>
  <si>
    <t>SC200232</t>
  </si>
  <si>
    <t>2021-06-15</t>
  </si>
  <si>
    <t>1y, 2m, 9d</t>
  </si>
  <si>
    <t>20-ECW-CVD-0001-UNICEF Afghanistan</t>
  </si>
  <si>
    <t>UNI-AFG-CVD</t>
  </si>
  <si>
    <t>Ethiopia</t>
  </si>
  <si>
    <t>20-ECW-CVD-16-ETH-STC</t>
  </si>
  <si>
    <t>20-ECW-CVD-0016</t>
  </si>
  <si>
    <t>2020-10-06</t>
  </si>
  <si>
    <t>0y, 6m, 0d</t>
  </si>
  <si>
    <t>20-ECW-CVD-0016-Save the Children Ethiopia</t>
  </si>
  <si>
    <t>Somalia</t>
  </si>
  <si>
    <t>20-ECW-CVD-20-SOM-STC</t>
  </si>
  <si>
    <t>20-ECW-CVD-0020</t>
  </si>
  <si>
    <t>2020-10-05</t>
  </si>
  <si>
    <t>20-ECW-CVD-0020-Save the Children Somalia</t>
  </si>
  <si>
    <t>STC-SOM-CVD</t>
  </si>
  <si>
    <t>MYRP</t>
  </si>
  <si>
    <t>21-ECW-MYR-BI-17-ETH-UNI</t>
  </si>
  <si>
    <t>21-ECW-MYRP-0017</t>
  </si>
  <si>
    <t>SC190181 | SC200127</t>
  </si>
  <si>
    <t>2024-07-01</t>
  </si>
  <si>
    <t>Ongoing</t>
  </si>
  <si>
    <t>3y, 0m, 0d</t>
  </si>
  <si>
    <t>Hybrid</t>
  </si>
  <si>
    <t>UNI-ETH-MYR</t>
  </si>
  <si>
    <t>20-ECW-CVD-15-ETH-UNI</t>
  </si>
  <si>
    <t>20-ECW-CVD-0015</t>
  </si>
  <si>
    <t>SC200226</t>
  </si>
  <si>
    <t>20-ECW-CVD-0015-UNICEF Ethiopia</t>
  </si>
  <si>
    <t>UNI-ETH-CVD</t>
  </si>
  <si>
    <t>IIN</t>
  </si>
  <si>
    <t>17-ECW-IIN-BI-03-ETH-UNI</t>
  </si>
  <si>
    <t>17-ECW-0003</t>
  </si>
  <si>
    <t>SC170196 | SC170198 | SC180008</t>
  </si>
  <si>
    <t>2020-08-31</t>
  </si>
  <si>
    <t>3y, 4m, 28d</t>
  </si>
  <si>
    <t>17-ECW-0003-UNICEF Ethiopia</t>
  </si>
  <si>
    <t>UNI-ETH-IIN</t>
  </si>
  <si>
    <t>17-ECW-FER-46-AFG-STC</t>
  </si>
  <si>
    <t>17-ECW-0046</t>
  </si>
  <si>
    <t>2019-03-15</t>
  </si>
  <si>
    <t>1y, 2m, 14d</t>
  </si>
  <si>
    <t>17-ECW-0046-Save the Children</t>
  </si>
  <si>
    <t>SCI-AFG-FER</t>
  </si>
  <si>
    <t>Bangladesh</t>
  </si>
  <si>
    <t>UNHCR</t>
  </si>
  <si>
    <t>18-ECW-MYR-15-BGD-UHC</t>
  </si>
  <si>
    <t>18-ECW-MYRP-0015</t>
  </si>
  <si>
    <t>2021-09-30</t>
  </si>
  <si>
    <t>2y, 11m, 29d</t>
  </si>
  <si>
    <t>18-ECW-MYRP-0015-UNHCR Bangladesh</t>
  </si>
  <si>
    <t>UNH-BNG-MYR</t>
  </si>
  <si>
    <t>Uganda</t>
  </si>
  <si>
    <t>18-ECW-MYR-18-UGA-UHC</t>
  </si>
  <si>
    <t>18-ECW-MYRP-0018</t>
  </si>
  <si>
    <t>2021-12-31</t>
  </si>
  <si>
    <t>18-ECW-MYRP-0018-UNHCR Uganda</t>
  </si>
  <si>
    <t>UNH-UGA-MYR</t>
  </si>
  <si>
    <t>CAR</t>
  </si>
  <si>
    <t>Plan</t>
  </si>
  <si>
    <t>19-ECW-MYR-01-CAF-PLA</t>
  </si>
  <si>
    <t>19-ECW-MYRP-0001</t>
  </si>
  <si>
    <t>2022-06-30</t>
  </si>
  <si>
    <t>3y, 3m, 29d</t>
  </si>
  <si>
    <t>19-ECW-MYRP-0001-Plan International</t>
  </si>
  <si>
    <t>PLA-CAR-MYR</t>
  </si>
  <si>
    <t>19-ECW-MYR-02-CAF-UHC</t>
  </si>
  <si>
    <t>19-ECW-MYRP-0002</t>
  </si>
  <si>
    <t>UNH-CAR-MYR</t>
  </si>
  <si>
    <t>NRC</t>
  </si>
  <si>
    <t>19-ECW-MYR-03-CAF-NRC</t>
  </si>
  <si>
    <t>19-ECW-MYRP-0003</t>
  </si>
  <si>
    <t>NRC-CAR-MYR</t>
  </si>
  <si>
    <t>19-ECW-MYR-BI-04-CAF-UNI</t>
  </si>
  <si>
    <t>19-ECW-MYRP-0004</t>
  </si>
  <si>
    <t>SC190120 | SC200439</t>
  </si>
  <si>
    <t>UNI-CAR-MYR</t>
  </si>
  <si>
    <t>19-ECW-MYR-BI-05-AFG-UNI</t>
  </si>
  <si>
    <t>19-ECW-MYRP-0005</t>
  </si>
  <si>
    <t>20-ECW-MYRP 0001 | SC190181 | SC180008 | SC190225 | SC200602</t>
  </si>
  <si>
    <t>2y, 9m, 30d</t>
  </si>
  <si>
    <t>19-ECW-MYRP-0005-UNICEF Afghanistan</t>
  </si>
  <si>
    <t>UNI-AFG-MYR</t>
  </si>
  <si>
    <t>Palestine</t>
  </si>
  <si>
    <t>19-ECW-MYR-06-PSE-UNI</t>
  </si>
  <si>
    <t>19-ECW-MYRP-0006</t>
  </si>
  <si>
    <t>SC190207</t>
  </si>
  <si>
    <t>2022-12-31</t>
  </si>
  <si>
    <t>3y, 6m, 30d</t>
  </si>
  <si>
    <t>UNI-PAL-MYR</t>
  </si>
  <si>
    <t>19-ECW-MYR-07-SOM-UNI</t>
  </si>
  <si>
    <t>19-ECW-MYRP-0007</t>
  </si>
  <si>
    <t>SC190370</t>
  </si>
  <si>
    <t>2022-07-01</t>
  </si>
  <si>
    <t>19-ECW-MYRP-0007-UNICEF Somalia</t>
  </si>
  <si>
    <t>UNI-SOM-MYR</t>
  </si>
  <si>
    <t>Chad</t>
  </si>
  <si>
    <t>20-ECW-MYR-BI-10-TCD-UNI</t>
  </si>
  <si>
    <t>19-ECW-MYRP-0010</t>
  </si>
  <si>
    <t>SC190181 | SC200064</t>
  </si>
  <si>
    <t>2023-01-01</t>
  </si>
  <si>
    <t>19-ECW-MYRP-0010-Chad</t>
  </si>
  <si>
    <t>UNI-CHA-MYR</t>
  </si>
  <si>
    <t>19-ECW-MYR-11-ETH-STC</t>
  </si>
  <si>
    <t>19-ECW-MYRP-0011</t>
  </si>
  <si>
    <t>SC190181</t>
  </si>
  <si>
    <t>2023-07-01</t>
  </si>
  <si>
    <t>3y, 6m, 0d</t>
  </si>
  <si>
    <t>19-ECW-MYRP-0011-Save the Children Ethiopia</t>
  </si>
  <si>
    <t>STC-ETH-MYR</t>
  </si>
  <si>
    <t>South Sudan</t>
  </si>
  <si>
    <t>19-ECW-MYR-12-SSD-STC</t>
  </si>
  <si>
    <t>19-ECW-MYRP-0012</t>
  </si>
  <si>
    <t>19-ECW-MYRP-0012-Save the Children</t>
  </si>
  <si>
    <t>STC-SSU-MYR</t>
  </si>
  <si>
    <t>20-ECW-CVD-54-PER-RET</t>
  </si>
  <si>
    <t>20-ECW-CVD-0054</t>
  </si>
  <si>
    <t>2020-10-08</t>
  </si>
  <si>
    <t>20-ECW-CVD-0054-RET Peru</t>
  </si>
  <si>
    <t>RET-PER-CVD</t>
  </si>
  <si>
    <t>Malawi</t>
  </si>
  <si>
    <t>Action Aid</t>
  </si>
  <si>
    <t>19-ECW-FER-40-MWI-AAI</t>
  </si>
  <si>
    <t>19-ECW-0040</t>
  </si>
  <si>
    <t>2020-07-31</t>
  </si>
  <si>
    <t>1y, 1m, 30d</t>
  </si>
  <si>
    <t>AA-MAL-FER</t>
  </si>
  <si>
    <t>ADRA</t>
  </si>
  <si>
    <t>17-ECW-FER-16-SOM-ADR</t>
  </si>
  <si>
    <t>17-ECW-0016</t>
  </si>
  <si>
    <t>2018-07-31</t>
  </si>
  <si>
    <t>0y, 11m, 30d</t>
  </si>
  <si>
    <t>ADR-SOM-FER</t>
  </si>
  <si>
    <t>DRC</t>
  </si>
  <si>
    <t>AVSI</t>
  </si>
  <si>
    <t>18-ECW-FER-03-COD-AVS</t>
  </si>
  <si>
    <t>18-ECW-0003</t>
  </si>
  <si>
    <t>2019-04-20</t>
  </si>
  <si>
    <t>1y, 0m, 0d</t>
  </si>
  <si>
    <t>AVS-DRC-FER</t>
  </si>
  <si>
    <t>17-ECW-FER-32-UGA-AVS</t>
  </si>
  <si>
    <t>17-ECW-0032</t>
  </si>
  <si>
    <t>2018-10-25</t>
  </si>
  <si>
    <t>AVS-UGA-FER</t>
  </si>
  <si>
    <t>20-ECW-CVD-12-COD-AVS</t>
  </si>
  <si>
    <t>20-ECW-CVD-0012</t>
  </si>
  <si>
    <t>AVSI-DRC-CVD</t>
  </si>
  <si>
    <t>Mozambique</t>
  </si>
  <si>
    <t>19-ECW-FER-09-MOZ-AVS</t>
  </si>
  <si>
    <t>19-ECW-0009</t>
  </si>
  <si>
    <t>2021-11-24</t>
  </si>
  <si>
    <t>2y, 7m, 29d</t>
  </si>
  <si>
    <t>AVSI-MOZ-FER</t>
  </si>
  <si>
    <t>BRAC</t>
  </si>
  <si>
    <t>20-ECW-CVD-03-BGD-BRA</t>
  </si>
  <si>
    <t>20-ECW-CVD-0003</t>
  </si>
  <si>
    <t>2021-01-05</t>
  </si>
  <si>
    <t>0y, 8m, 30d</t>
  </si>
  <si>
    <t>20-ECW-CVD-0003-BRAC Bangladesh</t>
  </si>
  <si>
    <t>BRAC-BNG-CVD</t>
  </si>
  <si>
    <t>BREC</t>
  </si>
  <si>
    <t>17-ECW-FER-17-SOM-BRE</t>
  </si>
  <si>
    <t>17-ECW-0017</t>
  </si>
  <si>
    <t>2018-04-07</t>
  </si>
  <si>
    <t>BRE-SOM-FER</t>
  </si>
  <si>
    <t>CESC</t>
  </si>
  <si>
    <t>19-ECW-FER-33-MOZ-CES</t>
  </si>
  <si>
    <t>19-ECW-0033-CES</t>
  </si>
  <si>
    <t>2020-04-21</t>
  </si>
  <si>
    <t>0y, 8m, 29d</t>
  </si>
  <si>
    <t>19-ECW-0033-CESC</t>
  </si>
  <si>
    <t>CES-MOZ-FER</t>
  </si>
  <si>
    <t>CISP</t>
  </si>
  <si>
    <t>17-ECW-FER-18-SOM-CIS</t>
  </si>
  <si>
    <t>17-ECW-0018</t>
  </si>
  <si>
    <t>2018-05-31</t>
  </si>
  <si>
    <t>0y, 9m, 30d</t>
  </si>
  <si>
    <t>CIS-SOM-FER</t>
  </si>
  <si>
    <t>Cameroon</t>
  </si>
  <si>
    <t>19-ECW-FER-35-CMR-DRC</t>
  </si>
  <si>
    <t>19-ECW-0035</t>
  </si>
  <si>
    <t>2020-12-06</t>
  </si>
  <si>
    <t>1y, 3m, 30d</t>
  </si>
  <si>
    <t>DRC-CAM-FER</t>
  </si>
  <si>
    <t>Burkina Faso</t>
  </si>
  <si>
    <t>EDUCO</t>
  </si>
  <si>
    <t>20-ECW-CVD-09-BFA-EDU</t>
  </si>
  <si>
    <t>20-ECW-CVD-0009</t>
  </si>
  <si>
    <t>2021-10-25</t>
  </si>
  <si>
    <t>1y, 3m, 0d</t>
  </si>
  <si>
    <t>20-ECW-CVD-0009-EDUCO Burkina Faso</t>
  </si>
  <si>
    <t>EDUCO-BUR-CVD</t>
  </si>
  <si>
    <t>Finn Church Aid</t>
  </si>
  <si>
    <t>17-ECW-FER-33-UGA-FCA</t>
  </si>
  <si>
    <t>17-ECW-0033</t>
  </si>
  <si>
    <t>FCA-UGA-FER</t>
  </si>
  <si>
    <t>FFH</t>
  </si>
  <si>
    <t>19-ECW-FER-15-MOZ-FFH</t>
  </si>
  <si>
    <t>19-ECW-0015</t>
  </si>
  <si>
    <t>2020-06-20</t>
  </si>
  <si>
    <t>1y, 2m, 0d</t>
  </si>
  <si>
    <t>19-ECW-0015-FFHA Mozambique</t>
  </si>
  <si>
    <t>FOR-MOZ-FER</t>
  </si>
  <si>
    <t>Mali</t>
  </si>
  <si>
    <t>HI</t>
  </si>
  <si>
    <t>19-ECW-FER-38-MLI-HIC</t>
  </si>
  <si>
    <t>19-ECW-0038</t>
  </si>
  <si>
    <t>2020-12-31</t>
  </si>
  <si>
    <t>1y, 3m, 29d</t>
  </si>
  <si>
    <t>HI-MALI-FER</t>
  </si>
  <si>
    <t>INTERSOS</t>
  </si>
  <si>
    <t>17-ECW-FER-10-CAF-ITS</t>
  </si>
  <si>
    <t>17-ECW-0010</t>
  </si>
  <si>
    <t>2018-10-31</t>
  </si>
  <si>
    <t>1y, 1m, 11d</t>
  </si>
  <si>
    <t>INT-CAR-FER</t>
  </si>
  <si>
    <t>17-ECW-FER-20-SOM-ITS</t>
  </si>
  <si>
    <t>17-ECW-0020</t>
  </si>
  <si>
    <t>2018-08-31</t>
  </si>
  <si>
    <t>INT-SOM-FER</t>
  </si>
  <si>
    <t>IRC</t>
  </si>
  <si>
    <t>17-ECW-FER-45-AFG-IRC</t>
  </si>
  <si>
    <t>17-ECW-0045</t>
  </si>
  <si>
    <t>2019-04-01</t>
  </si>
  <si>
    <t>1y, 1m, 27d</t>
  </si>
  <si>
    <t>IRC-AFG-FER</t>
  </si>
  <si>
    <t>JRS</t>
  </si>
  <si>
    <t>20-ECW-CVD-33-CAF-JRS</t>
  </si>
  <si>
    <t>20-ECW-CVD-0033</t>
  </si>
  <si>
    <t>2021-01-09</t>
  </si>
  <si>
    <t>0y, 9m, 1d</t>
  </si>
  <si>
    <t>JRS-CAR-CVD</t>
  </si>
  <si>
    <t>NCA</t>
  </si>
  <si>
    <t>17-ECW-FER-21-SOM-NCA</t>
  </si>
  <si>
    <t>17-ECW-0021</t>
  </si>
  <si>
    <t>2018-03-31</t>
  </si>
  <si>
    <t>0y, 6m, 30d</t>
  </si>
  <si>
    <t>NCA-SOM-FER</t>
  </si>
  <si>
    <t>20-ECW-CVD-32-CAF-NRC</t>
  </si>
  <si>
    <t>20-ECW-CVD-0032</t>
  </si>
  <si>
    <t>NRC-CAR-CVD</t>
  </si>
  <si>
    <t>17-ECW-FER-11-CAF-NRC</t>
  </si>
  <si>
    <t>17-ECW-0011</t>
  </si>
  <si>
    <t>2018-10-22</t>
  </si>
  <si>
    <t>NRC-CAR-FER</t>
  </si>
  <si>
    <t>18-ECW-FER-05-COD-NRC</t>
  </si>
  <si>
    <t>18-ECW-0005</t>
  </si>
  <si>
    <t>2019-05-01</t>
  </si>
  <si>
    <t>NRC-DRC-FER</t>
  </si>
  <si>
    <t>Nigeria</t>
  </si>
  <si>
    <t>21-ECW-MYR-01-NGA-NRC</t>
  </si>
  <si>
    <t>21-ECW-MYRP-0001</t>
  </si>
  <si>
    <t>2024-01-01</t>
  </si>
  <si>
    <t>NRC-NGR-MYR</t>
  </si>
  <si>
    <t>Niger</t>
  </si>
  <si>
    <t>20-ECW-FER-03-NER-NRC</t>
  </si>
  <si>
    <t>20-ECW-0003</t>
  </si>
  <si>
    <t>NRC-NIG-FER</t>
  </si>
  <si>
    <t>17-ECW-FER-22-SOM-NRC</t>
  </si>
  <si>
    <t>17-ECW-0022</t>
  </si>
  <si>
    <t>NRC-SOM-FER</t>
  </si>
  <si>
    <t>17-ECW-FER-34-UGA-NRC</t>
  </si>
  <si>
    <t>17-ECW-0034</t>
  </si>
  <si>
    <t>2018-10-30</t>
  </si>
  <si>
    <t>NRC-UGA-FER</t>
  </si>
  <si>
    <t>20-ECW-CVD-07-BFA-PLA</t>
  </si>
  <si>
    <t>20-ECW-CVD-0007</t>
  </si>
  <si>
    <t>2020-12-15</t>
  </si>
  <si>
    <t>0y, 8m, 9d</t>
  </si>
  <si>
    <t>PLA-BUR-CVD</t>
  </si>
  <si>
    <t>19-ECW-FER-42-BFA-PLA</t>
  </si>
  <si>
    <t>19-ECW-0042</t>
  </si>
  <si>
    <t>2021-01-30</t>
  </si>
  <si>
    <t>1y, 3m, 28d</t>
  </si>
  <si>
    <t>PLA-BUR-FER</t>
  </si>
  <si>
    <t>19-ECW-FER-34-CMR-PLA</t>
  </si>
  <si>
    <t>19-ECW-0034-CMR</t>
  </si>
  <si>
    <t>2020-11-13</t>
  </si>
  <si>
    <t>1y, 2m, 29d</t>
  </si>
  <si>
    <t>19-ECW-0034-Plan Cameroon</t>
  </si>
  <si>
    <t>PLA-CAM-FER</t>
  </si>
  <si>
    <t>17-ECW-FER-12-CAF-PLA</t>
  </si>
  <si>
    <t>17-ECW-0012</t>
  </si>
  <si>
    <t>2018-11-30</t>
  </si>
  <si>
    <t>1y, 3m, 7d</t>
  </si>
  <si>
    <t>PLA-CAR-FER</t>
  </si>
  <si>
    <t>20-ECW-CVD-42-MOZ-PLA</t>
  </si>
  <si>
    <t>20-ECW-CVD-0042</t>
  </si>
  <si>
    <t>PLA-MOZ-CVD</t>
  </si>
  <si>
    <t>19-ECW-FER-07-MOZ-PLA</t>
  </si>
  <si>
    <t>19-ECW-0007</t>
  </si>
  <si>
    <t>1y, 2m, 24d</t>
  </si>
  <si>
    <t>PLA-MOZ-FER</t>
  </si>
  <si>
    <t>Nepal</t>
  </si>
  <si>
    <t>17-ECW-FER-40-NPL-PLA</t>
  </si>
  <si>
    <t>17-ECW-0040</t>
  </si>
  <si>
    <t>PLA-NEP-FER</t>
  </si>
  <si>
    <t>20-ECW-CVD-52-NGA-PLA</t>
  </si>
  <si>
    <t>20-ECW-CVD-0052</t>
  </si>
  <si>
    <t>2020-12-08</t>
  </si>
  <si>
    <t>0y, 8m, 0d</t>
  </si>
  <si>
    <t>PLA-NGR-CVD</t>
  </si>
  <si>
    <t>18-ECW-FER-21-NGA-PLA</t>
  </si>
  <si>
    <t>18-ECW-0021</t>
  </si>
  <si>
    <t>2019-09-01</t>
  </si>
  <si>
    <t>PLA-NGR-FER</t>
  </si>
  <si>
    <t>20-ECW-CVD-47-NER-PLA</t>
  </si>
  <si>
    <t>20-ECW-CVD-0047</t>
  </si>
  <si>
    <t>PLA-NIG-CVD</t>
  </si>
  <si>
    <t>17-ECW-FER-35-UGA-PLA</t>
  </si>
  <si>
    <t>17-ECW-0035</t>
  </si>
  <si>
    <t>2018-10-29</t>
  </si>
  <si>
    <t>PLA-UGA-FER</t>
  </si>
  <si>
    <t>Zimbabwe</t>
  </si>
  <si>
    <t>20-ECW-CVD-26-ZWE-PLA</t>
  </si>
  <si>
    <t>20-ECW-CVD-0026</t>
  </si>
  <si>
    <t>20-ECW-CVD-0026-Plan Zimbabwe</t>
  </si>
  <si>
    <t>PLA-ZIM-CVD</t>
  </si>
  <si>
    <t>19-ECW-FER-04-ZWE-PLA</t>
  </si>
  <si>
    <t>19-ECW-0004</t>
  </si>
  <si>
    <t>2019-11-21</t>
  </si>
  <si>
    <t>PLA-ZIM-FER</t>
  </si>
  <si>
    <t>Relief International</t>
  </si>
  <si>
    <t>17-ECW-FER-23-SOM-REI</t>
  </si>
  <si>
    <t>17-ECW-0023</t>
  </si>
  <si>
    <t>2018-05-30</t>
  </si>
  <si>
    <t>0y, 9m, 29d</t>
  </si>
  <si>
    <t>RIN-SOM-FER</t>
  </si>
  <si>
    <t>SCCS</t>
  </si>
  <si>
    <t>17-ECW-FER-25-SOM-SCC</t>
  </si>
  <si>
    <t>17-ECW-0025</t>
  </si>
  <si>
    <t>SCC-SOM-FER</t>
  </si>
  <si>
    <t>SHARDO</t>
  </si>
  <si>
    <t>17-ECW-FER-26-SOM-SHO</t>
  </si>
  <si>
    <t>17-ECW-0026</t>
  </si>
  <si>
    <t>SRD-SOM-FER</t>
  </si>
  <si>
    <t>20-ECW-CVD-02-BGD-STC</t>
  </si>
  <si>
    <t>20-ECW-CVD-0002</t>
  </si>
  <si>
    <t>2021-04-05</t>
  </si>
  <si>
    <t>0y, 11m, 29d</t>
  </si>
  <si>
    <t>20-ECW-CVD-0002-Save the Children</t>
  </si>
  <si>
    <t>STC-BNG-CVD</t>
  </si>
  <si>
    <t>20-ECW-CVD-05-BFA-STC</t>
  </si>
  <si>
    <t>20-ECW-CVD-0005</t>
  </si>
  <si>
    <t>2020-10-14</t>
  </si>
  <si>
    <t>0y, 6m, 8d</t>
  </si>
  <si>
    <t>STC-BUR-CVD</t>
  </si>
  <si>
    <t>19-ECW-FER-41-BFA-STC</t>
  </si>
  <si>
    <t>19-ECW-0041</t>
  </si>
  <si>
    <t>2021-03-15</t>
  </si>
  <si>
    <t>1y, 5m, 30d</t>
  </si>
  <si>
    <t>STC-BUR-FER</t>
  </si>
  <si>
    <t>20-ECW-CVD-10-COL-STC</t>
  </si>
  <si>
    <t>20-ECW-CVD-0010</t>
  </si>
  <si>
    <t>20-ECW-CVD-0010-Save the Children</t>
  </si>
  <si>
    <t>STC-COL-CVD</t>
  </si>
  <si>
    <t>20-ECW-MYR-04-COL-STC</t>
  </si>
  <si>
    <t>20-ECW-MYRP-0004</t>
  </si>
  <si>
    <t>STC-COL-MYR</t>
  </si>
  <si>
    <t>20-ECW-CVD-14-COD-STC</t>
  </si>
  <si>
    <t>20-ECW-CVD-0014</t>
  </si>
  <si>
    <t>2021-01-06</t>
  </si>
  <si>
    <t>0y, 9m, 0d</t>
  </si>
  <si>
    <t>20-ECW-CVD-0014-Save the Children DRC</t>
  </si>
  <si>
    <t>STC-DRC-CVD</t>
  </si>
  <si>
    <t>20-ECW-CVD-63-ETH-STC</t>
  </si>
  <si>
    <t>20-ECW-CVDII-0063</t>
  </si>
  <si>
    <t>2021-08-03</t>
  </si>
  <si>
    <t>Round 2</t>
  </si>
  <si>
    <t>20-ECW-CVDII-0063-Save the Children Ethiopia</t>
  </si>
  <si>
    <t>STC-ETH-CVD</t>
  </si>
  <si>
    <t>Indonesia</t>
  </si>
  <si>
    <t>18-ECW-FER-24-IDN-STC</t>
  </si>
  <si>
    <t>18-ECW-0024</t>
  </si>
  <si>
    <t>2020-03-06</t>
  </si>
  <si>
    <t>1y, 4m, 29d</t>
  </si>
  <si>
    <t>STC-IND-FER</t>
  </si>
  <si>
    <t>20-ECW-CVD-39-MWI-STC</t>
  </si>
  <si>
    <t>20-ECW-CVD-0039</t>
  </si>
  <si>
    <t>STC-MAL-CVD</t>
  </si>
  <si>
    <t>19-ECW-FER-13-MWI-STC</t>
  </si>
  <si>
    <t>19-ECW-0013</t>
  </si>
  <si>
    <t>2020-02-29</t>
  </si>
  <si>
    <t>0y, 8m, 26d</t>
  </si>
  <si>
    <t>STC-MAL-FER</t>
  </si>
  <si>
    <t>19-ECW-FER-39-MLI-STC</t>
  </si>
  <si>
    <t>19-ECW-0039</t>
  </si>
  <si>
    <t>2020-09-13</t>
  </si>
  <si>
    <t>19-ECW-0039-Save the Children</t>
  </si>
  <si>
    <t>STC-MALI-FER</t>
  </si>
  <si>
    <t>19-ECW-FER-10-MOZ-STC</t>
  </si>
  <si>
    <t>19-ECW-00010</t>
  </si>
  <si>
    <t>2020-06-30</t>
  </si>
  <si>
    <t>1y, 1m, 15d</t>
  </si>
  <si>
    <t>STC-MOZ-FER</t>
  </si>
  <si>
    <t>17-ECW-FER-41-NPL-STC</t>
  </si>
  <si>
    <t>17-ECW-0041</t>
  </si>
  <si>
    <t>2019-08-31</t>
  </si>
  <si>
    <t>1y, 9m, 29d</t>
  </si>
  <si>
    <t>STC-NEP-FER</t>
  </si>
  <si>
    <t>20-ECW-CVD-51-NGA-STC</t>
  </si>
  <si>
    <t>20-ECW-CVD-0051</t>
  </si>
  <si>
    <t>STC-NGR-CVD</t>
  </si>
  <si>
    <t>18-ECW-FER-23-NGA-STC</t>
  </si>
  <si>
    <t>18-ECW-0023</t>
  </si>
  <si>
    <t>STC-NGR-FER</t>
  </si>
  <si>
    <t>21-ECW-MYR-13-NGA-STC</t>
  </si>
  <si>
    <t>21-ECW-MYRP-0013</t>
  </si>
  <si>
    <t>2024-04-09</t>
  </si>
  <si>
    <t>STC-NGR-MYR</t>
  </si>
  <si>
    <t>20-ECW-CVD-49-NER-STC</t>
  </si>
  <si>
    <t>20-ECW-CVD-0049</t>
  </si>
  <si>
    <t>STC-NIG-CVD</t>
  </si>
  <si>
    <t>19-ECW-FER-45-NER-STC</t>
  </si>
  <si>
    <t>19-ECW-0045</t>
  </si>
  <si>
    <t>2020-01-10</t>
  </si>
  <si>
    <t>0y, 0m, 9d</t>
  </si>
  <si>
    <t>STC-NIG-FER</t>
  </si>
  <si>
    <t>20-ECW-CVD-18-PSE-STC</t>
  </si>
  <si>
    <t>20-ECW-CVD-0018</t>
  </si>
  <si>
    <t>STC-PAL-CVD</t>
  </si>
  <si>
    <t>17-ECW-FER-24-SOM-STC</t>
  </si>
  <si>
    <t>17-ECW-0024</t>
  </si>
  <si>
    <t>0y, 11m, 2d</t>
  </si>
  <si>
    <t>STC-SOM-FER</t>
  </si>
  <si>
    <t>Syria</t>
  </si>
  <si>
    <t>20-ECW-MYR-01-SYR-STC</t>
  </si>
  <si>
    <t>20-ECW-MYRP-0001</t>
  </si>
  <si>
    <t>2y, 6m, 1d</t>
  </si>
  <si>
    <t>20-ECW-MYRP-0001-Save the Children Syria</t>
  </si>
  <si>
    <t>STC-SYR-MYRP</t>
  </si>
  <si>
    <t>20-ECW-CVD-23-UGA-STC</t>
  </si>
  <si>
    <t>20-ECW-CVD-0023</t>
  </si>
  <si>
    <t>2020-09-25</t>
  </si>
  <si>
    <t>STC-UGA-CVD</t>
  </si>
  <si>
    <t>17-ECW-FER-36-UGA-STC</t>
  </si>
  <si>
    <t>17-ECW-0036</t>
  </si>
  <si>
    <t>STC-UGA-FER</t>
  </si>
  <si>
    <t>Ukraine</t>
  </si>
  <si>
    <t>17-ECW-FER-28-UKR-STC</t>
  </si>
  <si>
    <t>17-ECW-0028</t>
  </si>
  <si>
    <t>2018-08-22</t>
  </si>
  <si>
    <t>STC-UKR-FER</t>
  </si>
  <si>
    <t>20-ECW-CVD-27-ZWE-STC</t>
  </si>
  <si>
    <t>20-ECW-CVD-0027</t>
  </si>
  <si>
    <t>20-ECW-CVD-0027-Save the Children Zimbabwe</t>
  </si>
  <si>
    <t>STC-ZIM-CVD</t>
  </si>
  <si>
    <t>Street Child</t>
  </si>
  <si>
    <t>20-ECW-CVD-53-NGA-SCH</t>
  </si>
  <si>
    <t>20-ECW-CVD-0053</t>
  </si>
  <si>
    <t>20-ECW-CVD-0053-Street Child Nigeria</t>
  </si>
  <si>
    <t>STR-NGR-CVD</t>
  </si>
  <si>
    <t>18-ECW-FER-20-NGA-SCH</t>
  </si>
  <si>
    <t>18-ECW-0020</t>
  </si>
  <si>
    <t>2019-05-31</t>
  </si>
  <si>
    <t>0y, 7m, 3d</t>
  </si>
  <si>
    <t>STR-NGR-FER</t>
  </si>
  <si>
    <t>SWISSO Kalmo</t>
  </si>
  <si>
    <t>17-ECW-FER-27-SOM-SWK</t>
  </si>
  <si>
    <t>17-ECW-0027</t>
  </si>
  <si>
    <t>SWI-SOM-FER</t>
  </si>
  <si>
    <t>UNESCO</t>
  </si>
  <si>
    <t>19-ECW-FER-31-CMR-UES</t>
  </si>
  <si>
    <t>19-ECW-0031</t>
  </si>
  <si>
    <t>2020-08-02</t>
  </si>
  <si>
    <t>UNE-CAM-FER</t>
  </si>
  <si>
    <t>20-ECW-CVD-13-COD-UES</t>
  </si>
  <si>
    <t>20-ECW-CVD-0013</t>
  </si>
  <si>
    <t>2022-01-06</t>
  </si>
  <si>
    <t>1y, 9m, 0d</t>
  </si>
  <si>
    <t>UNE-DRC-CVD</t>
  </si>
  <si>
    <t>20-ECW-MYR-03-ECU-UES</t>
  </si>
  <si>
    <t>20-ECW-MYRP-0003</t>
  </si>
  <si>
    <t>2023-12-14</t>
  </si>
  <si>
    <t>UNE-ECU-MYR</t>
  </si>
  <si>
    <t>Lebanon</t>
  </si>
  <si>
    <t>18-ECW-FER-12-LBN-UES</t>
  </si>
  <si>
    <t>18-ECW-MYRP-0012</t>
  </si>
  <si>
    <t>2021-05-30</t>
  </si>
  <si>
    <t>2y, 9m, 1d</t>
  </si>
  <si>
    <t>UNE-LEB-FER</t>
  </si>
  <si>
    <t>Madagascar</t>
  </si>
  <si>
    <t>17-ECW-FER-13-MDG-UES</t>
  </si>
  <si>
    <t>17-ECW-0013</t>
  </si>
  <si>
    <t>2019-02-28</t>
  </si>
  <si>
    <t>1y, 6m, 5d</t>
  </si>
  <si>
    <t>UNE-MDG-FER</t>
  </si>
  <si>
    <t>17-ECW-FER-42-NPL-UES</t>
  </si>
  <si>
    <t>17-ECW-0042</t>
  </si>
  <si>
    <t>2018-08-05</t>
  </si>
  <si>
    <t>UNE-NEP-FER</t>
  </si>
  <si>
    <t>17-ECW-FER-31-PER-UES</t>
  </si>
  <si>
    <t>17-ECW-0031</t>
  </si>
  <si>
    <t>2018-09-30</t>
  </si>
  <si>
    <t>1y, 0m, 29d</t>
  </si>
  <si>
    <t>UNE-PER-FER</t>
  </si>
  <si>
    <t>17-ECW-FER-37-UGA-UES</t>
  </si>
  <si>
    <t>17-ECW-0037</t>
  </si>
  <si>
    <t>2018-11-13</t>
  </si>
  <si>
    <t>UNE-UGA-FER</t>
  </si>
  <si>
    <t>20-ECW-CVD-06-BFA-UHC</t>
  </si>
  <si>
    <t>20-ECW-CVD-0006</t>
  </si>
  <si>
    <t>20-ECW-CVD-0006-UNHCR Burkina Faso</t>
  </si>
  <si>
    <t>UNH-BUR-CVD</t>
  </si>
  <si>
    <t>Greece</t>
  </si>
  <si>
    <t>19-ECW-FER-32-GRC-UHC</t>
  </si>
  <si>
    <t>19-ECW-0032</t>
  </si>
  <si>
    <t>UNH-GRE-FER</t>
  </si>
  <si>
    <t>20-ECW-CVD-40-MLI-UHC</t>
  </si>
  <si>
    <t>20-ECW-CVD-0040</t>
  </si>
  <si>
    <t>20-ECW-CVD-0040-UNHCR Mali</t>
  </si>
  <si>
    <t>UNH-MALI-CVD</t>
  </si>
  <si>
    <t>20-ECW-CVD-24-UGA-UHC</t>
  </si>
  <si>
    <t>20-ECW-CVD-0024</t>
  </si>
  <si>
    <t>UNH-UGA-CVD</t>
  </si>
  <si>
    <t>18-ECW-FER-07-UGA-UHC</t>
  </si>
  <si>
    <t>18-ECW-0007</t>
  </si>
  <si>
    <t>2019-12-31</t>
  </si>
  <si>
    <t>1y, 8m, 30d</t>
  </si>
  <si>
    <t>UNH-UGA-FER</t>
  </si>
  <si>
    <t>17-ECW-FER-43-BGD-UNI</t>
  </si>
  <si>
    <t>17-ECW-0043</t>
  </si>
  <si>
    <t>SC170612</t>
  </si>
  <si>
    <t>2018-11-12</t>
  </si>
  <si>
    <t>UNI-BNG-FER</t>
  </si>
  <si>
    <t>Brazil</t>
  </si>
  <si>
    <t>19-ECW-FER-16-BRA-UNI</t>
  </si>
  <si>
    <t>19-ECW-0016</t>
  </si>
  <si>
    <t>SC190336</t>
  </si>
  <si>
    <t>0y, 11m, 0d</t>
  </si>
  <si>
    <t>19-ECW-0016-UNICEF Brazil</t>
  </si>
  <si>
    <t>UNI-BRA-FER</t>
  </si>
  <si>
    <t>19-ECW-FER-36-BFA-UNI</t>
  </si>
  <si>
    <t>19-ECW-0036</t>
  </si>
  <si>
    <t>SC190455</t>
  </si>
  <si>
    <t>2020-08-29</t>
  </si>
  <si>
    <t>UNI-BUR-FER</t>
  </si>
  <si>
    <t>20-ECW-CVD-31-CAF-UNI</t>
  </si>
  <si>
    <t>20-ECW-CVD-0031</t>
  </si>
  <si>
    <t>SC200233</t>
  </si>
  <si>
    <t>2021-04-07</t>
  </si>
  <si>
    <t>UNI-CAR-CVD</t>
  </si>
  <si>
    <t>17-ECW-FER-29-CAF-UNI</t>
  </si>
  <si>
    <t>17-ECW-0029</t>
  </si>
  <si>
    <t>SC170450</t>
  </si>
  <si>
    <t>1y, 2m, 6d</t>
  </si>
  <si>
    <t>UNI-CAR-FER</t>
  </si>
  <si>
    <t>20-ECW-CVD-BI-03-TCD-UNI</t>
  </si>
  <si>
    <t>UNI-CHA-CVD</t>
  </si>
  <si>
    <t>2021-08-06</t>
  </si>
  <si>
    <t>Bilateral fund</t>
  </si>
  <si>
    <t>17-ECW-IIN-BI-01-TCD-UNI</t>
  </si>
  <si>
    <t>17-ECW-0001</t>
  </si>
  <si>
    <t>SC160666 | SC170193 | SC170198</t>
  </si>
  <si>
    <t>4y, 1m, 10d</t>
  </si>
  <si>
    <t>UNI-CHA-IIN</t>
  </si>
  <si>
    <t>21-ECW-MYR-BI-02-COL-UNI</t>
  </si>
  <si>
    <t>SC200439</t>
  </si>
  <si>
    <t>UNI-COL-MYR</t>
  </si>
  <si>
    <t>Comoros</t>
  </si>
  <si>
    <t>19-ECW-FER-23-COM-UNI</t>
  </si>
  <si>
    <t>19-ECW-0023</t>
  </si>
  <si>
    <t>SC190348</t>
  </si>
  <si>
    <t>UNI-COM-FER</t>
  </si>
  <si>
    <t>18-ECW-FER-06-COD-UNI</t>
  </si>
  <si>
    <t>18-ECW-0006</t>
  </si>
  <si>
    <t>SC180362</t>
  </si>
  <si>
    <t>2019-04-16</t>
  </si>
  <si>
    <t>UNI-DRC-FER</t>
  </si>
  <si>
    <t>21-ECW-MYR-BI-09-COD-UNI</t>
  </si>
  <si>
    <t>21-ECW-MYRP-0009</t>
  </si>
  <si>
    <t>2024-02-05</t>
  </si>
  <si>
    <t>UNI-DRC-MYR</t>
  </si>
  <si>
    <t>20-ECW-CVD-58-BGD-NRC</t>
  </si>
  <si>
    <t>20-ECW-CVDII-0058</t>
  </si>
  <si>
    <t>2021-08-02</t>
  </si>
  <si>
    <t>20-ECW-CVDII-0058-NRC</t>
  </si>
  <si>
    <t>20-ECW-CVD-60-COD-AVS</t>
  </si>
  <si>
    <t>20-ECW-CVDII-0060</t>
  </si>
  <si>
    <t>2021-08-11</t>
  </si>
  <si>
    <t>20-ECW-CVDII-0060-AVSI DRC</t>
  </si>
  <si>
    <t>Tanzania</t>
  </si>
  <si>
    <t>20-ECW-CVD-81-TZA-IRC</t>
  </si>
  <si>
    <t>20-ECW-CVDII-0081</t>
  </si>
  <si>
    <t>2021-07-01</t>
  </si>
  <si>
    <t>20-ECW-CVDII-0081-IRC Tanzania</t>
  </si>
  <si>
    <t>IRC-TAN-CVD</t>
  </si>
  <si>
    <t>18-ECW-MYR-16-BGD-UES</t>
  </si>
  <si>
    <t>18-ECW-MYRP-0016</t>
  </si>
  <si>
    <t>18-ECW-MYRP-0016-UNESCO Bangladesh</t>
  </si>
  <si>
    <t>UNE-BNG-MYR</t>
  </si>
  <si>
    <t>19-ECW-MYR-08-SOM-STC</t>
  </si>
  <si>
    <t>19-ECW-MYRP-0008</t>
  </si>
  <si>
    <t>19-ECW-MYRP-0008-Save the Children Somalia</t>
  </si>
  <si>
    <t>STC-SOM-MYR</t>
  </si>
  <si>
    <t>19-ECW-MYR-09-SOM-ADR</t>
  </si>
  <si>
    <t>19-ECW-MYRP-0009</t>
  </si>
  <si>
    <t>19-ECW-MYRP-0009-ADRA Somalia</t>
  </si>
  <si>
    <t>ADR-SOM-MYR</t>
  </si>
  <si>
    <t>20-ECW-CVD-04-BRA-UNI</t>
  </si>
  <si>
    <t>20-ECW-CVD-0004</t>
  </si>
  <si>
    <t>SC200225</t>
  </si>
  <si>
    <t>20-ECW-CVD-0004-UNICEF Brazil</t>
  </si>
  <si>
    <t>UNI-BRA-CVD</t>
  </si>
  <si>
    <t>20-ECW-CVD-19-SOM-ADR</t>
  </si>
  <si>
    <t>20-ECW-CVD-0019</t>
  </si>
  <si>
    <t>ADRA-SOM-CVD</t>
  </si>
  <si>
    <t>South America Regional</t>
  </si>
  <si>
    <t>19-ECW-FER-BI-18-VER-UNI</t>
  </si>
  <si>
    <t>19-ECW-0018</t>
  </si>
  <si>
    <t>SC190181 | SC190313</t>
  </si>
  <si>
    <t>2021-03-31</t>
  </si>
  <si>
    <t>1y, 9m, 12d</t>
  </si>
  <si>
    <t>19-ECW-0018-UNICEF Venezuela</t>
  </si>
  <si>
    <t>UNI-VNZ-FER</t>
  </si>
  <si>
    <t>18-ECW-FER-02-IDN-UNI</t>
  </si>
  <si>
    <t>18-ECW-0022</t>
  </si>
  <si>
    <t>SC180887</t>
  </si>
  <si>
    <t>2019-10-07</t>
  </si>
  <si>
    <t>UNI-IND-FER</t>
  </si>
  <si>
    <t>20-ECW-CVD-38-MWI-UNI</t>
  </si>
  <si>
    <t>20-ECW-CVD-0038</t>
  </si>
  <si>
    <t>SC200220</t>
  </si>
  <si>
    <t>20-ECW-CVD-0038-UNICEF Malawi</t>
  </si>
  <si>
    <t>UNI-MAL-CVD</t>
  </si>
  <si>
    <t>19-ECW-FER-25-MWI-UNI</t>
  </si>
  <si>
    <t>19-ECW-0025</t>
  </si>
  <si>
    <t>SC190274</t>
  </si>
  <si>
    <t>2019-10-14</t>
  </si>
  <si>
    <t>UNI-MAL-FER</t>
  </si>
  <si>
    <t>20-ECW-CVD-41-MLI-UNI</t>
  </si>
  <si>
    <t>20-ECW-CVD-0041</t>
  </si>
  <si>
    <t>SC200234</t>
  </si>
  <si>
    <t>2021-04-08</t>
  </si>
  <si>
    <t>UNI-MALI-CVD</t>
  </si>
  <si>
    <t>20-ECW-FER-43-MLI-UNI</t>
  </si>
  <si>
    <t>19-ECW-0043</t>
  </si>
  <si>
    <t>SC200024</t>
  </si>
  <si>
    <t>19-ECW-0043-UNICEF Mali</t>
  </si>
  <si>
    <t>UNI-MALI-FER</t>
  </si>
  <si>
    <t>17-ECW-FER-15-MDG-UNI</t>
  </si>
  <si>
    <t>17-ECW-0015</t>
  </si>
  <si>
    <t>SC170476</t>
  </si>
  <si>
    <t>UNI-MDG-FER</t>
  </si>
  <si>
    <t>20-ECW-CVD-44-MOZ-UNI</t>
  </si>
  <si>
    <t>20-ECW-CVD-0044</t>
  </si>
  <si>
    <t>SC200222</t>
  </si>
  <si>
    <t>20-ECW-CVD-0044-UNICEF Mozambique</t>
  </si>
  <si>
    <t>UNI-MOZ-CVD</t>
  </si>
  <si>
    <t>19-ECW-FER-29-MOZ-UNI</t>
  </si>
  <si>
    <t>19-ECW-0029</t>
  </si>
  <si>
    <t>SC190401</t>
  </si>
  <si>
    <t>2y, 2m, 4d</t>
  </si>
  <si>
    <t>19-ECW-0029-UNICEF Mozambique</t>
  </si>
  <si>
    <t>UNI-MOZ-FER</t>
  </si>
  <si>
    <t>17-ECW-FER-44-NPL-UNI</t>
  </si>
  <si>
    <t>17-ECW-0044</t>
  </si>
  <si>
    <t>SC170602</t>
  </si>
  <si>
    <t>UNI-NEP-FER</t>
  </si>
  <si>
    <t>20-ECW-CVD-BI-50-NGA-UNI</t>
  </si>
  <si>
    <t>20-ECW-CVD-0050</t>
  </si>
  <si>
    <t>SC200237</t>
  </si>
  <si>
    <t>UNI-NGR-CVD</t>
  </si>
  <si>
    <t>18-ECW-FER-BI-19-NGA-UNI</t>
  </si>
  <si>
    <t>18-ECW-0019</t>
  </si>
  <si>
    <t>SC180872</t>
  </si>
  <si>
    <t>2019-10-23</t>
  </si>
  <si>
    <t>UNI-NGR-FER</t>
  </si>
  <si>
    <t>21-ECW-MYR-BI-04-NGA-UNI</t>
  </si>
  <si>
    <t>UNI-NGR-MYR</t>
  </si>
  <si>
    <t>2024-06-30</t>
  </si>
  <si>
    <t>3y, 5m, 29d</t>
  </si>
  <si>
    <t>20-ECW-CVD-46-NER-UNI</t>
  </si>
  <si>
    <t>20-ECW-CVD-0046</t>
  </si>
  <si>
    <t>SC200221</t>
  </si>
  <si>
    <t>UNI-NIG-CVD</t>
  </si>
  <si>
    <t>19-ECW-FER-37-NER-UNI</t>
  </si>
  <si>
    <t>19-ECW-0037</t>
  </si>
  <si>
    <t>SC190432</t>
  </si>
  <si>
    <t>19-ECW-0037-UNICEF Niger</t>
  </si>
  <si>
    <t>UNI-NIG-FER</t>
  </si>
  <si>
    <t>20-ECW-CVD-17-PSE-UNI</t>
  </si>
  <si>
    <t>20-ECW-CVD-0017</t>
  </si>
  <si>
    <t>SC200239</t>
  </si>
  <si>
    <t>UNI-PAL-CVD</t>
  </si>
  <si>
    <t>21-ECW-MYR-BI-05-PER-UNI</t>
  </si>
  <si>
    <t>UNI-PER-MYR</t>
  </si>
  <si>
    <t>SC200439 | SC190181</t>
  </si>
  <si>
    <t>Papua New Guinea</t>
  </si>
  <si>
    <t>18-ECW-FER-08-PNG-UNI</t>
  </si>
  <si>
    <t>18-ECW-0008</t>
  </si>
  <si>
    <t>SC180505</t>
  </si>
  <si>
    <t>2019-05-09</t>
  </si>
  <si>
    <t>UNI-PNG-FER</t>
  </si>
  <si>
    <t>20-ECW-CVD-21-SOM-UNI</t>
  </si>
  <si>
    <t>20-ECW-CVD-0021</t>
  </si>
  <si>
    <t>SC200231</t>
  </si>
  <si>
    <t>20-ECW-CVD-0021-UNICEF Somalia</t>
  </si>
  <si>
    <t>UNI-SOM-CVD</t>
  </si>
  <si>
    <t>20-ECW-CVD-BI-22-SYR-UNI</t>
  </si>
  <si>
    <t>20-ECW-CVD-0022</t>
  </si>
  <si>
    <t>SC200227</t>
  </si>
  <si>
    <t>2021-05-31</t>
  </si>
  <si>
    <t>1y, 1m, 25d</t>
  </si>
  <si>
    <t>20-ECW-CVD-0022-UNICEF Syria</t>
  </si>
  <si>
    <t>UNI-SYR-CVD</t>
  </si>
  <si>
    <t>20-ECW-FER-BI-09-SYR-UNI</t>
  </si>
  <si>
    <t>18-ECW-0009</t>
  </si>
  <si>
    <t>SC180587</t>
  </si>
  <si>
    <t>2019-12-30</t>
  </si>
  <si>
    <t>1y, 5m, 22d</t>
  </si>
  <si>
    <t>UNI-SYR-FER</t>
  </si>
  <si>
    <t>17-ECW-IIN-BI-02-SYR-UNI</t>
  </si>
  <si>
    <t>17-ECW-0002</t>
  </si>
  <si>
    <t>SC160666 | SC170195</t>
  </si>
  <si>
    <t>2019-06-30</t>
  </si>
  <si>
    <t>2y, 2m, 27d</t>
  </si>
  <si>
    <t>UNI-SYR-IIN</t>
  </si>
  <si>
    <t>20-ECW-MYR-BI-15-SYR-UNI</t>
  </si>
  <si>
    <t>21-ECW-MYRP-0015</t>
  </si>
  <si>
    <t>SC190181 | SC210294</t>
  </si>
  <si>
    <t>2022-12-15</t>
  </si>
  <si>
    <t>2y, 10m, 9d</t>
  </si>
  <si>
    <t>20-MYRP-UNICEF Syria - SC190181</t>
  </si>
  <si>
    <t>UNI-SYR-MYR</t>
  </si>
  <si>
    <t>17-ECW-FER-BI-02-UKR-UNI</t>
  </si>
  <si>
    <t>18-ECW-0002</t>
  </si>
  <si>
    <t>SC170434</t>
  </si>
  <si>
    <t>UNI-UKR-FER</t>
  </si>
  <si>
    <t>Venezuela</t>
  </si>
  <si>
    <t>20-ECW-CVD-25-VEN-UNI</t>
  </si>
  <si>
    <t>20-ECW-CVD-0025</t>
  </si>
  <si>
    <t>SC200240</t>
  </si>
  <si>
    <t>20-ECW-CVD-0025-UNICEF Venezuela</t>
  </si>
  <si>
    <t>UNI-VNZ-CVD</t>
  </si>
  <si>
    <t>Yemen</t>
  </si>
  <si>
    <t>20-ECW-CVD-BI-55-YEM-UNI</t>
  </si>
  <si>
    <t>20-ECW-CVD-0055</t>
  </si>
  <si>
    <t>SC200238</t>
  </si>
  <si>
    <t>2021-01-08</t>
  </si>
  <si>
    <t>UNI-YEM-CVD</t>
  </si>
  <si>
    <t>17-ECW-IIN-BI-02-YEM-UNI</t>
  </si>
  <si>
    <t>17-ECW-0004 | 19-ECW-0001</t>
  </si>
  <si>
    <t>SC170405 | SC190168 | SC160666 | SC170198 | SC180008</t>
  </si>
  <si>
    <t>3y, 9m, 1d</t>
  </si>
  <si>
    <t>UNI-YEM-IIN</t>
  </si>
  <si>
    <t>20-ECW-CVD-28-ZWE-UNI</t>
  </si>
  <si>
    <t>20-ECW-CVD-0028</t>
  </si>
  <si>
    <t>SC200224</t>
  </si>
  <si>
    <t>2021-01-31</t>
  </si>
  <si>
    <t>0y, 9m, 25d</t>
  </si>
  <si>
    <t>20-ECW-CVD-0028-UNICEF Zimbabwe</t>
  </si>
  <si>
    <t>UNI-ZIM-CVD</t>
  </si>
  <si>
    <t>19-ECW-FER-02-ZWE-UNI</t>
  </si>
  <si>
    <t>19-ECW-0002</t>
  </si>
  <si>
    <t>SC190276</t>
  </si>
  <si>
    <t>2019-12-16</t>
  </si>
  <si>
    <t>0y, 7m, 0d</t>
  </si>
  <si>
    <t>19-ECW-0002-UNICEF Zimbabwe</t>
  </si>
  <si>
    <t>UNI-ZIM-FER</t>
  </si>
  <si>
    <t>UNRWA</t>
  </si>
  <si>
    <t>17-ECW-FER-48-PSE-URW</t>
  </si>
  <si>
    <t>17-ECW-0048</t>
  </si>
  <si>
    <t>2019-01-01</t>
  </si>
  <si>
    <t>UNR-PAL-FER</t>
  </si>
  <si>
    <t>WADAN</t>
  </si>
  <si>
    <t>17-ECW-FER-47-AFG-WAD</t>
  </si>
  <si>
    <t>17-ECW-0047</t>
  </si>
  <si>
    <t>2018-12-06</t>
  </si>
  <si>
    <t>0</t>
  </si>
  <si>
    <t>WAD-AFG-FER</t>
  </si>
  <si>
    <t>WAR CHILD</t>
  </si>
  <si>
    <t>20-ECW-CVD-11-COD-WCH</t>
  </si>
  <si>
    <t>20-ECW-CVD-0011</t>
  </si>
  <si>
    <t>WCC-DRC-CVD</t>
  </si>
  <si>
    <t>17-ECW-FER-38-UGA-WCH</t>
  </si>
  <si>
    <t>17-ECW-0038</t>
  </si>
  <si>
    <t>2018-12-31</t>
  </si>
  <si>
    <t>1y, 2m, 1d</t>
  </si>
  <si>
    <t>WCC-UGA-FER</t>
  </si>
  <si>
    <t>WFP</t>
  </si>
  <si>
    <t>19-ECW-FER-30-CMR-WFP</t>
  </si>
  <si>
    <t>19-ECW-0030</t>
  </si>
  <si>
    <t>2020-07-21</t>
  </si>
  <si>
    <t>WFP-CAM-FER</t>
  </si>
  <si>
    <t>20-ECW-CVD-34-TCD-WFP</t>
  </si>
  <si>
    <t>20-ECW-CVD-0034</t>
  </si>
  <si>
    <t>0y, 8m, 23d</t>
  </si>
  <si>
    <t>WFP-CHA-CVD</t>
  </si>
  <si>
    <t>19-ECW-FER-14-MWI-WFP</t>
  </si>
  <si>
    <t>19-ECW-0014</t>
  </si>
  <si>
    <t>2020-04-30</t>
  </si>
  <si>
    <t>WFP-MAL-FER</t>
  </si>
  <si>
    <t>20-ECW-CVD-45-NER-WFP</t>
  </si>
  <si>
    <t>20-ECW-CVD-0045</t>
  </si>
  <si>
    <t>2020-09-08</t>
  </si>
  <si>
    <t>0y, 5m, 0d</t>
  </si>
  <si>
    <t>WFP-NIG-CVD</t>
  </si>
  <si>
    <t>World Vision</t>
  </si>
  <si>
    <t>19-ECW-FER-12-MWI-WVI</t>
  </si>
  <si>
    <t>19-ECW-0012</t>
  </si>
  <si>
    <t>0y, 9m, 28d</t>
  </si>
  <si>
    <t>WV-MAL-FER</t>
  </si>
  <si>
    <t>19-ECW-FER-46-MLI-WVI</t>
  </si>
  <si>
    <t>19-ECW-0046</t>
  </si>
  <si>
    <t>1y, 8m, 29d</t>
  </si>
  <si>
    <t>WV-MALI-FER</t>
  </si>
  <si>
    <t>20-ECW-CVD-43-MOZ-WVI</t>
  </si>
  <si>
    <t>20-ECW-CVD-0043</t>
  </si>
  <si>
    <t>WV-MOZ-CVD</t>
  </si>
  <si>
    <t>19-ECW-FER-06-MOZ-WVI</t>
  </si>
  <si>
    <t>19-ECW-0006</t>
  </si>
  <si>
    <t>2020-05-31</t>
  </si>
  <si>
    <t>1y, 1m, 16d</t>
  </si>
  <si>
    <t>WV-MOZ-FER</t>
  </si>
  <si>
    <t>20-ECW-FER-20-NER-WVI</t>
  </si>
  <si>
    <t>20-ECW-0020</t>
  </si>
  <si>
    <t>2021-10-14</t>
  </si>
  <si>
    <t>20-ECW-0020-WVI Niger</t>
  </si>
  <si>
    <t>WV-NIG-CVD</t>
  </si>
  <si>
    <t>20-ECW-CVD-29-ZWE-WVI</t>
  </si>
  <si>
    <t>20-ECW-CVD-0029</t>
  </si>
  <si>
    <t>20-ECW-CVD-0029-WVI-Zimbabwe</t>
  </si>
  <si>
    <t>WV-ZIM-CVD</t>
  </si>
  <si>
    <t>19-ECW-FER-03-ZWE-WVI</t>
  </si>
  <si>
    <t>19-ECW-0003</t>
  </si>
  <si>
    <t>SC200064</t>
  </si>
  <si>
    <t>2019-11-15</t>
  </si>
  <si>
    <t>WV-ZIM-FER</t>
  </si>
  <si>
    <t>17-ECW-FER-39-UGA-WVI</t>
  </si>
  <si>
    <t>17-ECW-0039</t>
  </si>
  <si>
    <t>2018-10-26</t>
  </si>
  <si>
    <t>WVU-UGA-FER</t>
  </si>
  <si>
    <t>20-ECW-FER-11-BFA-WFP</t>
  </si>
  <si>
    <t>20-ECW-0011</t>
  </si>
  <si>
    <t>0y, 7m, 30d</t>
  </si>
  <si>
    <t>20-ECW-0011-WFP Burkina Faso</t>
  </si>
  <si>
    <t>WFP-BUR-FER-3</t>
  </si>
  <si>
    <t>Kenya</t>
  </si>
  <si>
    <t>20-ECW-CVD-70-KEN-UHC</t>
  </si>
  <si>
    <t>20-ECW-CVDII-0070</t>
  </si>
  <si>
    <t>2021-11-04</t>
  </si>
  <si>
    <t>20-ECW-CVDII-0070-UNHCR Kenya</t>
  </si>
  <si>
    <t>UNH-KEN-CVD</t>
  </si>
  <si>
    <t>20-ECW-CVD-71-KEN-STC</t>
  </si>
  <si>
    <t>20-ECW-CVDII-0071</t>
  </si>
  <si>
    <t>2021-12-01</t>
  </si>
  <si>
    <t>20-ECW-CVDII-0071-Save the Children Kenya</t>
  </si>
  <si>
    <t>STC-KEN-CVD</t>
  </si>
  <si>
    <t>20-ECW-FER-04-BFA-EDU</t>
  </si>
  <si>
    <t>20-ECW-0004</t>
  </si>
  <si>
    <t>2021-10-01</t>
  </si>
  <si>
    <t>20-ECW-0004-EDUCO Burkina Faso</t>
  </si>
  <si>
    <t>EDUCO-BUR-FER-2</t>
  </si>
  <si>
    <t>20-ECW-FER-09-BFA-EDU</t>
  </si>
  <si>
    <t>20-ECW-0009</t>
  </si>
  <si>
    <t>2021-07-24</t>
  </si>
  <si>
    <t>EDUCO-BUR-FER-3</t>
  </si>
  <si>
    <t>20-ECW-CVD-56-CMR-UES</t>
  </si>
  <si>
    <t>20-ECW-CVD-0056</t>
  </si>
  <si>
    <t>2020-12-02</t>
  </si>
  <si>
    <t>19-ECW-FER-08-MWI-UNI</t>
  </si>
  <si>
    <t>19-ECW-0008</t>
  </si>
  <si>
    <t>SC190347</t>
  </si>
  <si>
    <t>19-ECW-0008-UNICEF Malawi</t>
  </si>
  <si>
    <t>Iraq</t>
  </si>
  <si>
    <t>PIN</t>
  </si>
  <si>
    <t>20-ECW-CVD-65-IRQ-PIN</t>
  </si>
  <si>
    <t>20-ECW-CVDII-0065</t>
  </si>
  <si>
    <t>2021-08-29</t>
  </si>
  <si>
    <t>20-ECW-CVDII-0065-PIN</t>
  </si>
  <si>
    <t>LWF</t>
  </si>
  <si>
    <t>20-ECW-CVD-78-SSD-LWF</t>
  </si>
  <si>
    <t>20-ECW-CVDII-0078</t>
  </si>
  <si>
    <t>20-ECW-CVD-67-IRQ-ITS</t>
  </si>
  <si>
    <t>20-ECW-CVDII-0067</t>
  </si>
  <si>
    <t>2021-08-07</t>
  </si>
  <si>
    <t>20-ECW-CVDII-0067-Intersos Iraq</t>
  </si>
  <si>
    <t>20-ECW-CVD-68-IRQ-STC</t>
  </si>
  <si>
    <t>20-ECW-CVDII-0068</t>
  </si>
  <si>
    <t>2021-09-01</t>
  </si>
  <si>
    <t>19-ECW-FER-22-ZWE-PLA</t>
  </si>
  <si>
    <t>19-ECW-0022</t>
  </si>
  <si>
    <t>2020-01-03</t>
  </si>
  <si>
    <t>19-ECW-FER-05-ZWE-STC</t>
  </si>
  <si>
    <t>19-ECW-0005</t>
  </si>
  <si>
    <t>2020-01-01</t>
  </si>
  <si>
    <t>STC-ZIM-FER</t>
  </si>
  <si>
    <t>19-ECW-FER-20-ZWE-STC</t>
  </si>
  <si>
    <t>19-ECW-0020</t>
  </si>
  <si>
    <t>2020-02-20</t>
  </si>
  <si>
    <t>STC-ZIM-FER 2</t>
  </si>
  <si>
    <t>19-ECW-FER-21-ZWE-WVI</t>
  </si>
  <si>
    <t>19-ECW-0021</t>
  </si>
  <si>
    <t>2020-04-04</t>
  </si>
  <si>
    <t>WV-ZIM-FER 2</t>
  </si>
  <si>
    <t>20-ECW-FER-02-GRC-UNI</t>
  </si>
  <si>
    <t>20-ECW-0002</t>
  </si>
  <si>
    <t>SC200120</t>
  </si>
  <si>
    <t>2021-02-15</t>
  </si>
  <si>
    <t>20-ECW-0002-UNICEF Greece</t>
  </si>
  <si>
    <t>UNI-GRE-FER</t>
  </si>
  <si>
    <t>19-ECW-FER-27-MWI-WVI</t>
  </si>
  <si>
    <t>19-ECW-0027</t>
  </si>
  <si>
    <t>19-ECW-FER-26-MWI-STC</t>
  </si>
  <si>
    <t>19-ECW-0026</t>
  </si>
  <si>
    <t>STC-MAL-FER 2</t>
  </si>
  <si>
    <t>20-ECW-CVD-69-IRQ-NRC</t>
  </si>
  <si>
    <t>20-ECW-CVDII-0069</t>
  </si>
  <si>
    <t>2021-08-13</t>
  </si>
  <si>
    <t>20-ECW-CVDII-0069-NRC Iraq</t>
  </si>
  <si>
    <t>20-ECW-CVD-35-TCD-UHC</t>
  </si>
  <si>
    <t>20-ECW-CVD-0035</t>
  </si>
  <si>
    <t>UNH-CHA-CVD</t>
  </si>
  <si>
    <t>Humanity Int.</t>
  </si>
  <si>
    <t>20-ECW-CVD-36-TCD-HIN</t>
  </si>
  <si>
    <t>20-ECW-CVD-0036</t>
  </si>
  <si>
    <t>HI-CHA-CVD</t>
  </si>
  <si>
    <t>20-ECW-FER-14-MLI-PLA</t>
  </si>
  <si>
    <t>20-ECW-0014</t>
  </si>
  <si>
    <t>2021-11-30</t>
  </si>
  <si>
    <t>20-ECW-FER-05-BFA-UHC</t>
  </si>
  <si>
    <t>20-ECW-0005</t>
  </si>
  <si>
    <t>UNH-BUR-FER-2</t>
  </si>
  <si>
    <t>20-ECW-FER-06-BFA-PLA</t>
  </si>
  <si>
    <t>20-ECW-0006</t>
  </si>
  <si>
    <t>2021-06-30</t>
  </si>
  <si>
    <t>PLA-BUR-FER-2</t>
  </si>
  <si>
    <t>20-ECW-FER-07-BFA-STC</t>
  </si>
  <si>
    <t>20-ECW-0007</t>
  </si>
  <si>
    <t>STC-BUR-FER-2</t>
  </si>
  <si>
    <t>20-ECW-FER-08-BFA-UNI</t>
  </si>
  <si>
    <t>20-ECW-0008</t>
  </si>
  <si>
    <t>SC200463</t>
  </si>
  <si>
    <t>UNI-BUR-FER-2</t>
  </si>
  <si>
    <t>20-ECW-FER-10-BFA-UNI</t>
  </si>
  <si>
    <t>20-ECW-0010</t>
  </si>
  <si>
    <t>SC200607</t>
  </si>
  <si>
    <t>2022-01-25</t>
  </si>
  <si>
    <t>1y, 6m, 0d</t>
  </si>
  <si>
    <t>UNI-BUR-FER-3</t>
  </si>
  <si>
    <t>EdM</t>
  </si>
  <si>
    <t>20-ECW-FER-23-BFA-EDM</t>
  </si>
  <si>
    <t>20-ECW-0023</t>
  </si>
  <si>
    <t>2022-02-28</t>
  </si>
  <si>
    <t>1y, 4m, 27d</t>
  </si>
  <si>
    <t>20-ECW-0023-Enfants du Monde Burkina Faso</t>
  </si>
  <si>
    <t>EDM-BUR-FER-3</t>
  </si>
  <si>
    <t>20-ECW-FER-22-LBN-UES</t>
  </si>
  <si>
    <t>20-ECW-0022</t>
  </si>
  <si>
    <t>20-ECW-FER-12-MLI-STC</t>
  </si>
  <si>
    <t>20-ECW-0012</t>
  </si>
  <si>
    <t>2021-09-23</t>
  </si>
  <si>
    <t>20-ECW-0012-Save the Children Mali</t>
  </si>
  <si>
    <t>STC-MALI-FER 2</t>
  </si>
  <si>
    <t>20-ECW-FER-15-MLI-HIC</t>
  </si>
  <si>
    <t>20-ECW-0015</t>
  </si>
  <si>
    <t>2021-09-03</t>
  </si>
  <si>
    <t>20-ECW-FER-16-MLI-UNI</t>
  </si>
  <si>
    <t>20-ECW-0016</t>
  </si>
  <si>
    <t>SC200584</t>
  </si>
  <si>
    <t>2021-09-11</t>
  </si>
  <si>
    <t>20-ECW-0016-UNICEF Mali</t>
  </si>
  <si>
    <t>20-ECW-FER-44-NER-UNI</t>
  </si>
  <si>
    <t>19-ECW-0044</t>
  </si>
  <si>
    <t>SC200014</t>
  </si>
  <si>
    <t>1y, 11m, 30d</t>
  </si>
  <si>
    <t>20-ECW-FER-16-NER-UNI</t>
  </si>
  <si>
    <t>SC200575</t>
  </si>
  <si>
    <t>20-ECW-FER-18-NER-STC</t>
  </si>
  <si>
    <t>20-ECW-0018</t>
  </si>
  <si>
    <t>2021-12-02</t>
  </si>
  <si>
    <t>STC-NIG-FER-2</t>
  </si>
  <si>
    <t>20-ECW-FER-19-NER-WFP</t>
  </si>
  <si>
    <t>20-ECW-0019</t>
  </si>
  <si>
    <t>2021-04-25</t>
  </si>
  <si>
    <t>COOPI</t>
  </si>
  <si>
    <t>20-ECW-FER-21-NER-COO</t>
  </si>
  <si>
    <t>20-ECW-0021</t>
  </si>
  <si>
    <t>20-ECW-0021-COOPI Niger</t>
  </si>
  <si>
    <t>20-ECW-CVD-57-CMR-UNI</t>
  </si>
  <si>
    <t>20-ECW-CVD-0057</t>
  </si>
  <si>
    <t>SC200301</t>
  </si>
  <si>
    <t>TSF</t>
  </si>
  <si>
    <t>20-ECW-CVD-61-COD-TSF</t>
  </si>
  <si>
    <t>20-ECW-CVDII-0061</t>
  </si>
  <si>
    <t>20-ECW-CVDII-0061-TSF DRC</t>
  </si>
  <si>
    <t>20-ECW-CVD-62-ETH-PLA</t>
  </si>
  <si>
    <t>20-ECW-CVDII-0062</t>
  </si>
  <si>
    <t>2021-08-20</t>
  </si>
  <si>
    <t>20-ECW-CVDII-0062-Plan International Ethiopia</t>
  </si>
  <si>
    <t>20-ECW-CVD-64-ETH-UHC</t>
  </si>
  <si>
    <t>20-ECW-CVDII-0064</t>
  </si>
  <si>
    <t>20-ECW-CVD-83-GRC-UHC</t>
  </si>
  <si>
    <t>20-ECW-CVD-0083</t>
  </si>
  <si>
    <t>2021-01-25</t>
  </si>
  <si>
    <t>20-ECW-CVD-0083-UNHCR Greece</t>
  </si>
  <si>
    <t>UNH-GRE-CVD</t>
  </si>
  <si>
    <t>20-ECW-CVD-84-GRC-UNI</t>
  </si>
  <si>
    <t>20-ECW-CVD-0084</t>
  </si>
  <si>
    <t>SC200549</t>
  </si>
  <si>
    <t>2021-04-30</t>
  </si>
  <si>
    <t>0y, 9m, 5d</t>
  </si>
  <si>
    <t>20-ECW-CVD-0084-UNICEF Greece</t>
  </si>
  <si>
    <t>UNI-GRE-CVD</t>
  </si>
  <si>
    <t>PAO</t>
  </si>
  <si>
    <t>20-ECW-CVD-66-IRQ-PAO</t>
  </si>
  <si>
    <t>20-ECW-CVDII-0066</t>
  </si>
  <si>
    <t>2021-08-22</t>
  </si>
  <si>
    <t>20-ECW-CVD-72-LBN-STC</t>
  </si>
  <si>
    <t>20-ECW-CVDII-0072</t>
  </si>
  <si>
    <t>2022-01-01</t>
  </si>
  <si>
    <t>20-ECW-CVDII-0072-Save the Children Lebanon</t>
  </si>
  <si>
    <t>STC-LEB-CVD</t>
  </si>
  <si>
    <t>20-ECW-CVD-73-LBN-AVS</t>
  </si>
  <si>
    <t>20-ECW-CVDII-0073</t>
  </si>
  <si>
    <t>20-ECW-CVDII-0073-AVSI Lebanon</t>
  </si>
  <si>
    <t>20-ECW-CVD-74-LBN-NRC</t>
  </si>
  <si>
    <t>20-ECW-CVDII-0074</t>
  </si>
  <si>
    <t>20-ECW-CVDII-0074-NRC Lebanon</t>
  </si>
  <si>
    <t>20-ECW-CVD-75-LBN-IRC</t>
  </si>
  <si>
    <t>20-ECW-CVDII-0075</t>
  </si>
  <si>
    <t>20-ECW-CVDII-0075-IRC Lebanon</t>
  </si>
  <si>
    <t>Libya</t>
  </si>
  <si>
    <t>20-ECW-CVD-76-LBY-UNI</t>
  </si>
  <si>
    <t>20-ECW-CVDII-0076</t>
  </si>
  <si>
    <t>SC200546</t>
  </si>
  <si>
    <t>1y, 4m, 19d</t>
  </si>
  <si>
    <t>20-ECW-CVDII-0076-UNICEF Libya</t>
  </si>
  <si>
    <t>20-ECW-CVD-77-LBY-NRC</t>
  </si>
  <si>
    <t>20-ECW-CVDII-0077</t>
  </si>
  <si>
    <t>2021-08-17</t>
  </si>
  <si>
    <t>20-ECW-CVDII-0077-NRC</t>
  </si>
  <si>
    <t>20-ECW-CVD-48-NER-WVI</t>
  </si>
  <si>
    <t>20-ECW-CVD-0048</t>
  </si>
  <si>
    <t>20-ECW-CVD-30-PSE-URW</t>
  </si>
  <si>
    <t>20-ECW-CVD-0030</t>
  </si>
  <si>
    <t>20-ECW-CVD-0030-UNRWA</t>
  </si>
  <si>
    <t>UNRWA-UNRWA-CVD</t>
  </si>
  <si>
    <t>20-ECW-CVD-79-SSD-WVI</t>
  </si>
  <si>
    <t>20-ECW-CVDII-0079</t>
  </si>
  <si>
    <t>20-ECW-CVDII-0079-WVI South Sudan</t>
  </si>
  <si>
    <t>ACROSS</t>
  </si>
  <si>
    <t>20-ECW-CVD-80-SSD-ACR</t>
  </si>
  <si>
    <t>20-ECW-CVDII-0080</t>
  </si>
  <si>
    <t>2021-08-25</t>
  </si>
  <si>
    <t>20-ECW-CVDII-0080-ACROSS</t>
  </si>
  <si>
    <t>ACR-SSU-CVD</t>
  </si>
  <si>
    <t>Zambia</t>
  </si>
  <si>
    <t>20-ECW-CVD-82-ZMB-UHC</t>
  </si>
  <si>
    <t>20-ECW-CVDII-0082</t>
  </si>
  <si>
    <t>2021-08-01</t>
  </si>
  <si>
    <t>UNH-ZAM-CVD</t>
  </si>
  <si>
    <t>20-ECW-CVD-59-BGD-PLA</t>
  </si>
  <si>
    <t>20-ECW-CVDII-0059</t>
  </si>
  <si>
    <t>0y, 10m, 25d</t>
  </si>
  <si>
    <t>20-ECW-CVDII-0059-PLAN</t>
  </si>
  <si>
    <t>20-ECW-FER-01-YEM-NRC</t>
  </si>
  <si>
    <t>20-ECW-0001</t>
  </si>
  <si>
    <t>2021-02-01</t>
  </si>
  <si>
    <t>21-ECW-MYR-05-MLI-EDU</t>
  </si>
  <si>
    <t>21-ECW-MYRP-0005</t>
  </si>
  <si>
    <t>2024-01-04</t>
  </si>
  <si>
    <t>21-ECW-MYRP-0005-EDUCO Mali</t>
  </si>
  <si>
    <t>EDUCO-MALI-MYR</t>
  </si>
  <si>
    <t>UNHABITAT</t>
  </si>
  <si>
    <t>19-ECW-FER-33-MOZ-UHA</t>
  </si>
  <si>
    <t>19-ECW-0033-UHA</t>
  </si>
  <si>
    <t>1y, 9m, 11d</t>
  </si>
  <si>
    <t>19-ECW-0033-UN-Habitat</t>
  </si>
  <si>
    <t>CARE</t>
  </si>
  <si>
    <t>19-ECW-FER-19-ZWE-CAR</t>
  </si>
  <si>
    <t>19-ECW-00019</t>
  </si>
  <si>
    <t>2020-07-01</t>
  </si>
  <si>
    <t>19-ECW-0019-CARE Zimbabwe</t>
  </si>
  <si>
    <t>CAR-ZIM-FER</t>
  </si>
  <si>
    <t>FENPS</t>
  </si>
  <si>
    <t>17-ECW-FER-19-SOM-FEN</t>
  </si>
  <si>
    <t>17-ECW-0019</t>
  </si>
  <si>
    <t>FEN-SOM-FER</t>
  </si>
  <si>
    <t>20-ECW-FER-13-MLI-WVI</t>
  </si>
  <si>
    <t>20-ECW-0013</t>
  </si>
  <si>
    <t>1y, 3m, 6d</t>
  </si>
  <si>
    <t>20-ECW-0013-WVI Mali</t>
  </si>
  <si>
    <t>19-ECW-FER-34-MOZ-CES</t>
  </si>
  <si>
    <t>19-ECW-0034-MOZ</t>
  </si>
  <si>
    <t>CES-MOZ-FER 2</t>
  </si>
  <si>
    <t>Global</t>
  </si>
  <si>
    <t>AF</t>
  </si>
  <si>
    <t>IGAD</t>
  </si>
  <si>
    <t>20-ECW-ACC-07-GLO-IGA</t>
  </si>
  <si>
    <t>20-ECW-ACC-0007</t>
  </si>
  <si>
    <t>2022-09-29</t>
  </si>
  <si>
    <t>2y, 0m, 0d</t>
  </si>
  <si>
    <t>GCPEA</t>
  </si>
  <si>
    <t>20-ECW-ACC-01-GLO-GCP</t>
  </si>
  <si>
    <t>20-ECW-ACC-0001</t>
  </si>
  <si>
    <t>2021-02-11</t>
  </si>
  <si>
    <t>0y, 11m, 27d</t>
  </si>
  <si>
    <t>IFRC</t>
  </si>
  <si>
    <t>20-ECW-ACC-05-GLO-IFR</t>
  </si>
  <si>
    <t>20-ECW-ACC-0005</t>
  </si>
  <si>
    <t>2021-04-28</t>
  </si>
  <si>
    <t>20-ECW-ACC-06-GLO-IRC</t>
  </si>
  <si>
    <t>20-ECW-ACC-0006</t>
  </si>
  <si>
    <t>2022-09-03</t>
  </si>
  <si>
    <t>IPNED</t>
  </si>
  <si>
    <t>20-ECW-ACC-03-GLO-IPN</t>
  </si>
  <si>
    <t>20-ECW-ACC-0003</t>
  </si>
  <si>
    <t>2022-01-10</t>
  </si>
  <si>
    <t>1y, 10m, 0d</t>
  </si>
  <si>
    <t>RockPA</t>
  </si>
  <si>
    <t>20-ECW-ACC-24-GLO-RPA</t>
  </si>
  <si>
    <t>20-ECW-0024</t>
  </si>
  <si>
    <t>2021-03-17</t>
  </si>
  <si>
    <t>0y, 3m, 0d</t>
  </si>
  <si>
    <t>19-ECW-ACC-02-GLO-UES</t>
  </si>
  <si>
    <t>19-ECW-ACC-0002</t>
  </si>
  <si>
    <t>2y, 8m, 27d</t>
  </si>
  <si>
    <t>UNGEI</t>
  </si>
  <si>
    <t>19-ECW-ACC-01-GLO-UGE</t>
  </si>
  <si>
    <t>19-ECW-ACC-0001</t>
  </si>
  <si>
    <t>SC190263</t>
  </si>
  <si>
    <t>2y, 6m, 19d</t>
  </si>
  <si>
    <t>19-ECW-ACC-06-GLO-UHC</t>
  </si>
  <si>
    <t>19-ECW-ACC-0006</t>
  </si>
  <si>
    <t>2y, 11m, 30d</t>
  </si>
  <si>
    <t>19-ECW-ACC-03-GLO-STC</t>
  </si>
  <si>
    <t>19-ECW-ACC-0003</t>
  </si>
  <si>
    <t>2020-03-31</t>
  </si>
  <si>
    <t>18-ECW-MYR-17-UGA-STC</t>
  </si>
  <si>
    <t>18-ECW-MYRP-0017</t>
  </si>
  <si>
    <t>18-ECW-MYRP-0017-Save the Children Uganda</t>
  </si>
  <si>
    <t>STC-UGA-MYR</t>
  </si>
  <si>
    <t>21-ECW-MYR-10-BFA-UNI</t>
  </si>
  <si>
    <t>21-ECW-MYRP-0010</t>
  </si>
  <si>
    <t>2024-02-19</t>
  </si>
  <si>
    <t>21-ECW-MYR-11-BFA-EDM</t>
  </si>
  <si>
    <t>21-ECW-MYRP-0011</t>
  </si>
  <si>
    <t>Sahel Regional</t>
  </si>
  <si>
    <t>21-ECW-MYR-12-SAR-UNI</t>
  </si>
  <si>
    <t>21-ECW-MYRP-0012</t>
  </si>
  <si>
    <t>2024-03-01</t>
  </si>
  <si>
    <t>21-ECW-MYR-13-SAR-UHC</t>
  </si>
  <si>
    <t>21-ECW-FER-10-NER-UHC</t>
  </si>
  <si>
    <t>21-ECW-0010</t>
  </si>
  <si>
    <t>2022-03-01</t>
  </si>
  <si>
    <t>Skateistan</t>
  </si>
  <si>
    <t>21-ECW-ACC-04-GLO-SKT</t>
  </si>
  <si>
    <t>21-ECW-ACC-0004</t>
  </si>
  <si>
    <t>2022-02-02</t>
  </si>
  <si>
    <t>0y, 8m, 27d</t>
  </si>
  <si>
    <t>21-ECW-ACC-06-GLO-SCH</t>
  </si>
  <si>
    <t>21-ECW-ACC-0006</t>
  </si>
  <si>
    <t>2022-03-04</t>
  </si>
  <si>
    <t>20-ECW-ACC-08-GLO-UES</t>
  </si>
  <si>
    <t>20-ECW-ACC-0008</t>
  </si>
  <si>
    <t>2022-12-21</t>
  </si>
  <si>
    <t>21-ECW-ACC-02-GLO-NRC</t>
  </si>
  <si>
    <t>21-ECW-ACC-0002</t>
  </si>
  <si>
    <t>21-ECW-ACC-01-GLO-PLA</t>
  </si>
  <si>
    <t>21-ECW-ACC-0001</t>
  </si>
  <si>
    <t>2022-10-27</t>
  </si>
  <si>
    <t>21-ECW-ACC-07-GLO-GCP</t>
  </si>
  <si>
    <t>21-ECW-ACC-0007</t>
  </si>
  <si>
    <t>2022-06-28</t>
  </si>
  <si>
    <t>21-ECW-ACC-06-GLO-STC</t>
  </si>
  <si>
    <t>21-ECW-0006</t>
  </si>
  <si>
    <t>2022-09-02</t>
  </si>
  <si>
    <t>INEE</t>
  </si>
  <si>
    <t>18-ECW-ACC-13-GLO-INE</t>
  </si>
  <si>
    <t>18-ECW-0013</t>
  </si>
  <si>
    <t>2019-08-01</t>
  </si>
  <si>
    <t>21-ECW-FER-13-CMR-UHC</t>
  </si>
  <si>
    <t>21-ECW-0013</t>
  </si>
  <si>
    <t>21-ECW-FER-12-TCD-UHC</t>
  </si>
  <si>
    <t>21-ECW-0012</t>
  </si>
  <si>
    <t>2022-04-15</t>
  </si>
  <si>
    <t>21-ECW-FER-14-COD-UHC</t>
  </si>
  <si>
    <t>21-ECW-0014</t>
  </si>
  <si>
    <t>2022-06-01</t>
  </si>
  <si>
    <t>21-ECW-FER-11-ETH-UNI</t>
  </si>
  <si>
    <t>21-ECW-0011</t>
  </si>
  <si>
    <t>SC210193</t>
  </si>
  <si>
    <t>2022-04-19</t>
  </si>
  <si>
    <t>21-ECW-FER-01-LBN-URW</t>
  </si>
  <si>
    <t>21-ECW-0001</t>
  </si>
  <si>
    <t>2021-09-08</t>
  </si>
  <si>
    <t>21-ECW-FER-07-MOZ-STC</t>
  </si>
  <si>
    <t>21-ECW-0007</t>
  </si>
  <si>
    <t>2022-03-15</t>
  </si>
  <si>
    <t>21-ECW-FER-08-MOZ-UNI</t>
  </si>
  <si>
    <t>21-ECW-0008</t>
  </si>
  <si>
    <t>SC210102</t>
  </si>
  <si>
    <t>2022-03-10</t>
  </si>
  <si>
    <t>21-ECW-FER-09-MOZ-PLA</t>
  </si>
  <si>
    <t>21-ECW-0009</t>
  </si>
  <si>
    <t>2022-03-05</t>
  </si>
  <si>
    <t>Sudan</t>
  </si>
  <si>
    <t>21-ECW-FER-02-SDN-STC</t>
  </si>
  <si>
    <t>21-ECW-0002</t>
  </si>
  <si>
    <t>2022-02-12</t>
  </si>
  <si>
    <t>21-ECW-FER-03-SDN-NRC</t>
  </si>
  <si>
    <t>21-ECW-0003</t>
  </si>
  <si>
    <t>2022-01-11</t>
  </si>
  <si>
    <t>IRW</t>
  </si>
  <si>
    <t>21-ECW-FER-04-SDN-IRW</t>
  </si>
  <si>
    <t>21-ECW-0004</t>
  </si>
  <si>
    <t>21-ECW-FER-05-SDN-UHC</t>
  </si>
  <si>
    <t>21-ECW-0005</t>
  </si>
  <si>
    <t>2022-02-09</t>
  </si>
  <si>
    <t>21-ECW-MYR-06-MLI-PLA</t>
  </si>
  <si>
    <t>21-ECW-MYRP-0006</t>
  </si>
  <si>
    <t>21-ECW-MYR-07-MLI-STC</t>
  </si>
  <si>
    <t>21-ECW-MYRP-0007</t>
  </si>
  <si>
    <t>21-ECW-MYR-08-MLI-UHC</t>
  </si>
  <si>
    <t>21-ECW-MYRP-0008</t>
  </si>
  <si>
    <t>21-ECW-MYR-02-NER-WFP</t>
  </si>
  <si>
    <t>21-ECW-MYRP-0002</t>
  </si>
  <si>
    <t>21-ECW-MYR-04-NER-WVI</t>
  </si>
  <si>
    <t>21-ECW-MYRP-0004</t>
  </si>
  <si>
    <t>21-ECW-MYR-16-SAR-NRC</t>
  </si>
  <si>
    <t>21-ECW-MYRP-0016</t>
  </si>
  <si>
    <t>2024-06-01</t>
  </si>
  <si>
    <t>21-ECW-MYR-14-VER-UNI</t>
  </si>
  <si>
    <t>21-ECW-MYRP-0014</t>
  </si>
  <si>
    <t>SC210215</t>
  </si>
  <si>
    <t>2024-05-10</t>
  </si>
  <si>
    <t>CPHA</t>
  </si>
  <si>
    <t>19-ECW-ACC-BI-05-GLO-CPH</t>
  </si>
  <si>
    <t>19-ECW-ACC-0005</t>
  </si>
  <si>
    <t>SC190686</t>
  </si>
  <si>
    <t>2020-12-05</t>
  </si>
  <si>
    <t>21-ECW-FER-17-BGD-BRA</t>
  </si>
  <si>
    <t>21-ECW-0017</t>
  </si>
  <si>
    <t>2022-08-01</t>
  </si>
  <si>
    <t>21-ECW-FER-15-CAF-UNI</t>
  </si>
  <si>
    <t>21-ECW-0015</t>
  </si>
  <si>
    <t>SC210403</t>
  </si>
  <si>
    <t>2022-07-19</t>
  </si>
  <si>
    <t>21-ECW-FER-16-CAF-NRC</t>
  </si>
  <si>
    <t>21-ECW-0016</t>
  </si>
  <si>
    <t>2022-07-16</t>
  </si>
  <si>
    <t>19-ECW-FER-11-ZWE-CAR</t>
  </si>
  <si>
    <t>19-ECW-00011</t>
  </si>
  <si>
    <t>2019-12-03</t>
  </si>
  <si>
    <t>18-ECW-FER-01-UKR-STC</t>
  </si>
  <si>
    <t>18-ECW-0001</t>
  </si>
  <si>
    <t>2018-08-23</t>
  </si>
  <si>
    <t>21-ECW-FER-19-PSE-URW</t>
  </si>
  <si>
    <t>21-ECW-0019</t>
  </si>
  <si>
    <t>2022-07-29</t>
  </si>
  <si>
    <t>21-ECW-FER-18-PSE-UNI</t>
  </si>
  <si>
    <t>21-ECW-0018</t>
  </si>
  <si>
    <t>SC210392</t>
  </si>
  <si>
    <t>2022-07-27</t>
  </si>
  <si>
    <t>18-ECW-ACC-04-GLO-INE</t>
  </si>
  <si>
    <t>18-ECW-ACC-0004</t>
  </si>
  <si>
    <t>1y, 3m, 13d</t>
  </si>
  <si>
    <t>21-ECW-ACC-05-GLO-UNI</t>
  </si>
  <si>
    <t>21-ECW-ACC-0005</t>
  </si>
  <si>
    <t>SC210235</t>
  </si>
  <si>
    <t>2022-11-20</t>
  </si>
  <si>
    <t>20-ECW-ACC-04-GLO-UNI</t>
  </si>
  <si>
    <t>20-ECW-ACC-0004</t>
  </si>
  <si>
    <t>SC200272</t>
  </si>
  <si>
    <t>2022-01-31</t>
  </si>
  <si>
    <t>18-ECW-ACC-10-GLO-UNI</t>
  </si>
  <si>
    <t>18-ECW-0010</t>
  </si>
  <si>
    <t>SC180609</t>
  </si>
  <si>
    <t>2019-07-15</t>
  </si>
  <si>
    <t>17-ECW-ACC-BI-05-GLO-UNI</t>
  </si>
  <si>
    <t>17-ECW-0005</t>
  </si>
  <si>
    <t>SC170406; SC170198</t>
  </si>
  <si>
    <t>1y, 11m, 29d</t>
  </si>
  <si>
    <t>18-ECW-ACC-11-GLO-GCP</t>
  </si>
  <si>
    <t>18-ECW-0011</t>
  </si>
  <si>
    <t>2019-07-12</t>
  </si>
  <si>
    <t>GCE</t>
  </si>
  <si>
    <t>20-ECW-ACC-02-GLO-GCE</t>
  </si>
  <si>
    <t>20-ECW-ACC-0002</t>
  </si>
  <si>
    <t>2021-05-06</t>
  </si>
  <si>
    <t>21-ECW-ACC-03-GLO-CPH</t>
  </si>
  <si>
    <t>21-ECW-ACC-0003</t>
  </si>
  <si>
    <t>SC210189</t>
  </si>
  <si>
    <t>2022-04-01</t>
  </si>
  <si>
    <t>18-ECW-FER-04-COD-NRC</t>
  </si>
  <si>
    <t>18-ECW-0004</t>
  </si>
  <si>
    <t>18-ECW-MYR-14-BGD-UNI</t>
  </si>
  <si>
    <t>18-ECW-MYRP-0014</t>
  </si>
  <si>
    <t>SC180850</t>
  </si>
  <si>
    <t>18-ECW-MYRP-0014-UNICEF Bangladesh</t>
  </si>
  <si>
    <t>UNI-BNG-MYR</t>
  </si>
  <si>
    <t>21-ECW-MYR-18-IRQ-STC</t>
  </si>
  <si>
    <t>21-ECW-MYRP-0018</t>
  </si>
  <si>
    <t>2024-08-16</t>
  </si>
  <si>
    <t>21-ECW-MYR-BI-01-UGA-UNI</t>
  </si>
  <si>
    <t>UNI-UGA-MYR</t>
  </si>
  <si>
    <t>SC200127</t>
  </si>
  <si>
    <t>2023-12-31</t>
  </si>
  <si>
    <t>19-ECW-FER-BI-01-VEN-UNI</t>
  </si>
  <si>
    <t>UNI-VEN-FER</t>
  </si>
  <si>
    <t>20-ECW-CVD-08-BFA-UNI</t>
  </si>
  <si>
    <t>20-ECW-CVD-0008</t>
  </si>
  <si>
    <t>SC200219</t>
  </si>
  <si>
    <t>UNI-BUR-CVD</t>
  </si>
  <si>
    <t>20-ECW-ACC-BI-01-GLO-UNI</t>
  </si>
  <si>
    <t>2022-10-19</t>
  </si>
  <si>
    <t>1y, 10m, 30d</t>
  </si>
  <si>
    <t>19-ECW-ACC-BI-01-GLO-UNI</t>
  </si>
  <si>
    <t>Haiti</t>
  </si>
  <si>
    <t>21-ECW-FER-20-HTI-UNI</t>
  </si>
  <si>
    <t>21-ECW-0020</t>
  </si>
  <si>
    <t>2022-08-31</t>
  </si>
  <si>
    <t>0y, 11m, 1d</t>
  </si>
  <si>
    <t>21-ECW-FER-21-HTI-WFP</t>
  </si>
  <si>
    <t>21-ECW-0021</t>
  </si>
  <si>
    <t>2022-10-25</t>
  </si>
  <si>
    <t>21-ECW-FER-22-AFG-STC</t>
  </si>
  <si>
    <t>21-ECW-0022</t>
  </si>
  <si>
    <t>1899-12-30</t>
  </si>
  <si>
    <t>0y, 0m, 0d</t>
  </si>
  <si>
    <t>21-ECW-ACC-10-GLO-WVI</t>
  </si>
  <si>
    <t>21-ECW-ACC-0010</t>
  </si>
  <si>
    <t>2022-11-18</t>
  </si>
  <si>
    <t>1y, 1m, 0d</t>
  </si>
  <si>
    <t>21-ECW-ACC-08-GLO-IRC</t>
  </si>
  <si>
    <t>21-ECW-ACC-0008</t>
  </si>
  <si>
    <t>2023-07-11</t>
  </si>
  <si>
    <t>21-ECW-MYR-03-NER-PLA</t>
  </si>
  <si>
    <t>21-ECW-MYRP-0003</t>
  </si>
  <si>
    <t>SVA</t>
  </si>
  <si>
    <t>21-ECW-ACC-12-GLO-SVA</t>
  </si>
  <si>
    <t>21-ECW-ACC-0012</t>
  </si>
  <si>
    <t>2022-11-17</t>
  </si>
  <si>
    <t>21-ECW-ACC-11-GLO-WCH</t>
  </si>
  <si>
    <t>21-ECW-ACC-0011</t>
  </si>
  <si>
    <t>Grant allocation</t>
  </si>
  <si>
    <t>Tables</t>
  </si>
  <si>
    <t>General information</t>
  </si>
  <si>
    <t>Budget</t>
  </si>
  <si>
    <t>Expenditures</t>
  </si>
  <si>
    <t>Delivery Chain Mapping</t>
  </si>
  <si>
    <t>ecw_finance_report_information</t>
  </si>
  <si>
    <t>ecw_finance_budget_pc</t>
  </si>
  <si>
    <t>ecw_finance_expenditures_overview</t>
  </si>
  <si>
    <t>ecw_finance_dcm</t>
  </si>
  <si>
    <t>ecw_finance_reporting_windows</t>
  </si>
  <si>
    <t>ecw_finance_budget_oc</t>
  </si>
  <si>
    <t>ecw_finance_pc</t>
  </si>
  <si>
    <t>ecw_finance_contacts</t>
  </si>
  <si>
    <t>ecw_finance_budget_totals</t>
  </si>
  <si>
    <t>ecw_finance_oc</t>
  </si>
  <si>
    <t>ecw_finance_project_cost</t>
  </si>
  <si>
    <t>Covid-19 related report</t>
  </si>
  <si>
    <t>GENERAL</t>
  </si>
  <si>
    <t>Type of organization</t>
  </si>
  <si>
    <t>Yes-No</t>
  </si>
  <si>
    <t>Year</t>
  </si>
  <si>
    <t>Type of Grant</t>
  </si>
  <si>
    <t>Type of agency</t>
  </si>
  <si>
    <t>Role</t>
  </si>
  <si>
    <t>Type of report</t>
  </si>
  <si>
    <t>Countries</t>
  </si>
  <si>
    <t>Type</t>
  </si>
  <si>
    <t>Unique outputs</t>
  </si>
  <si>
    <t>Month</t>
  </si>
  <si>
    <t>Report</t>
  </si>
  <si>
    <t>First report end date</t>
  </si>
  <si>
    <t>Last report end date</t>
  </si>
  <si>
    <t>Gender targeted</t>
  </si>
  <si>
    <t>Line</t>
  </si>
  <si>
    <t>Approval</t>
  </si>
  <si>
    <t>Government</t>
  </si>
  <si>
    <t>Select here</t>
  </si>
  <si>
    <t>ECW Secretariat FP</t>
  </si>
  <si>
    <t>Local</t>
  </si>
  <si>
    <t>Co-author</t>
  </si>
  <si>
    <t>Progress</t>
  </si>
  <si>
    <t>0 - No</t>
  </si>
  <si>
    <t>0 - Neutral/no consideration</t>
  </si>
  <si>
    <t>Proposed budget line</t>
  </si>
  <si>
    <t>Assistive devices and learning aids</t>
  </si>
  <si>
    <t>Finance_001</t>
  </si>
  <si>
    <t>International NGO</t>
  </si>
  <si>
    <t>Grant Manager</t>
  </si>
  <si>
    <t>National</t>
  </si>
  <si>
    <t>Report submission</t>
  </si>
  <si>
    <t>Global coverage</t>
  </si>
  <si>
    <t>1 - Yes</t>
  </si>
  <si>
    <t>1 - Adapted/accessible</t>
  </si>
  <si>
    <t>Approved budget line</t>
  </si>
  <si>
    <t>Cash transfers for education</t>
  </si>
  <si>
    <t>Finance_002</t>
  </si>
  <si>
    <t>Approved</t>
  </si>
  <si>
    <t>Local NGO</t>
  </si>
  <si>
    <t>Grant Focal point</t>
  </si>
  <si>
    <t>Annual</t>
  </si>
  <si>
    <t>Regional coverage</t>
  </si>
  <si>
    <t>2 - Targeted</t>
  </si>
  <si>
    <t>Discarded budget line (to be replaced by new revision budget line)</t>
  </si>
  <si>
    <t>Classroom construction/rehabilitation (including temporary learning spaces)</t>
  </si>
  <si>
    <t>Finance_003</t>
  </si>
  <si>
    <t>National NGO</t>
  </si>
  <si>
    <t>Final</t>
  </si>
  <si>
    <t>Proposed budget revision line</t>
  </si>
  <si>
    <t>Data and assessment</t>
  </si>
  <si>
    <t>Finance_004</t>
  </si>
  <si>
    <t>National Red Cross/Crescent</t>
  </si>
  <si>
    <t>Albania</t>
  </si>
  <si>
    <t>Approved budget revision line</t>
  </si>
  <si>
    <t>DRR systems / processes / measures in place</t>
  </si>
  <si>
    <t>Finance_005</t>
  </si>
  <si>
    <t>UN Agency</t>
  </si>
  <si>
    <t>Algeria</t>
  </si>
  <si>
    <t>Furniture (school or classsroom)</t>
  </si>
  <si>
    <t>Finance_006</t>
  </si>
  <si>
    <t>American Samoa</t>
  </si>
  <si>
    <t>Gender targeted access and learning environments intervention</t>
  </si>
  <si>
    <t>Finance_007</t>
  </si>
  <si>
    <t>Andorra</t>
  </si>
  <si>
    <t>Gender targeted participation, empowerment, and coordination</t>
  </si>
  <si>
    <t>Finance_008</t>
  </si>
  <si>
    <t>Angola</t>
  </si>
  <si>
    <t>Gender targeted systemic barriers (policies/social norms)</t>
  </si>
  <si>
    <t>Finance_009</t>
  </si>
  <si>
    <t>Anguilla</t>
  </si>
  <si>
    <t>Gender targeted teaching and learning</t>
  </si>
  <si>
    <t>Finance_010</t>
  </si>
  <si>
    <t>Antigua and Barbuda</t>
  </si>
  <si>
    <t>Latrine or WASH facility construction/rehabilitation (gender-responsive and inclusive)</t>
  </si>
  <si>
    <t>Finance_011</t>
  </si>
  <si>
    <t>Argentina</t>
  </si>
  <si>
    <t>Learning material (environment/classroom)</t>
  </si>
  <si>
    <t>Finance_012</t>
  </si>
  <si>
    <t>Armenia</t>
  </si>
  <si>
    <t>Learning material (individual)</t>
  </si>
  <si>
    <t>Finance_013</t>
  </si>
  <si>
    <t>Aruba</t>
  </si>
  <si>
    <t xml:space="preserve">MHPSS activities for children or adolescents </t>
  </si>
  <si>
    <t>Finance_014</t>
  </si>
  <si>
    <t>Australia</t>
  </si>
  <si>
    <t>MHPSS focal point in schools/ learning spaces</t>
  </si>
  <si>
    <t>Finance_015</t>
  </si>
  <si>
    <t>Austria</t>
  </si>
  <si>
    <t>Finance_016</t>
  </si>
  <si>
    <t>Azerbaijan</t>
  </si>
  <si>
    <t>Policies, plans, frameworks, code of conduct</t>
  </si>
  <si>
    <t>Finance_017</t>
  </si>
  <si>
    <t>Bahamas</t>
  </si>
  <si>
    <t>Resource mobilization</t>
  </si>
  <si>
    <t>Finance_018</t>
  </si>
  <si>
    <t>Bahrain</t>
  </si>
  <si>
    <t>School feeding</t>
  </si>
  <si>
    <t>Finance_019</t>
  </si>
  <si>
    <t>School or children clubs</t>
  </si>
  <si>
    <t>Finance_020</t>
  </si>
  <si>
    <t>Barbados</t>
  </si>
  <si>
    <t>School-management committee and/or parent-teacher association support</t>
  </si>
  <si>
    <t>Finance_021</t>
  </si>
  <si>
    <t>Belarus</t>
  </si>
  <si>
    <t>Support to caregivers/parents</t>
  </si>
  <si>
    <t>Finance_022</t>
  </si>
  <si>
    <t>Belgium</t>
  </si>
  <si>
    <t>System strengthening, coordination (school, district, national levels)</t>
  </si>
  <si>
    <t>Finance_023</t>
  </si>
  <si>
    <t>Belize</t>
  </si>
  <si>
    <t>Teachers / administrators recruited / financially supported</t>
  </si>
  <si>
    <t>Finance_024</t>
  </si>
  <si>
    <t>Benin</t>
  </si>
  <si>
    <t>Teachers training</t>
  </si>
  <si>
    <t>Finance_025</t>
  </si>
  <si>
    <t>Bermuda</t>
  </si>
  <si>
    <t>Transportation to/or from school</t>
  </si>
  <si>
    <t>Finance_026</t>
  </si>
  <si>
    <t>Bhutan</t>
  </si>
  <si>
    <t>Bolivia (Plurinational State of)</t>
  </si>
  <si>
    <t>Bosnia and Herzegovina</t>
  </si>
  <si>
    <t>Botswana</t>
  </si>
  <si>
    <t>British Virgin Islands</t>
  </si>
  <si>
    <t>Brunei Darussalam</t>
  </si>
  <si>
    <t>Bulgaria</t>
  </si>
  <si>
    <t>Burundi</t>
  </si>
  <si>
    <t>Cabo Verde</t>
  </si>
  <si>
    <t>Cambodia</t>
  </si>
  <si>
    <t>Canada</t>
  </si>
  <si>
    <t>Cayman Islands</t>
  </si>
  <si>
    <t>Central African Republic (The)</t>
  </si>
  <si>
    <t>Chile</t>
  </si>
  <si>
    <t>China</t>
  </si>
  <si>
    <t>Comoros (The)</t>
  </si>
  <si>
    <t>Congo (The)</t>
  </si>
  <si>
    <t>Cook Islands</t>
  </si>
  <si>
    <t>Costa Rica</t>
  </si>
  <si>
    <t>Cote d'Ivoire</t>
  </si>
  <si>
    <t>Croatia</t>
  </si>
  <si>
    <t>Cuba</t>
  </si>
  <si>
    <t>Cyprus</t>
  </si>
  <si>
    <t>Czechia</t>
  </si>
  <si>
    <t>Democratic People's Rep. of Korea (The)</t>
  </si>
  <si>
    <t>Democratic Rep. of the Congo (The)</t>
  </si>
  <si>
    <t>Denmark</t>
  </si>
  <si>
    <t>Djibouti</t>
  </si>
  <si>
    <t>Dominica</t>
  </si>
  <si>
    <t>Dominican Republic (The)</t>
  </si>
  <si>
    <t>Egypt</t>
  </si>
  <si>
    <t>El Salvador</t>
  </si>
  <si>
    <t>Equatorial Guinea</t>
  </si>
  <si>
    <t>Eritrea</t>
  </si>
  <si>
    <t>Estonia</t>
  </si>
  <si>
    <t>Falkland Islands (Malvinas)</t>
  </si>
  <si>
    <t>Fiji</t>
  </si>
  <si>
    <t>Finland</t>
  </si>
  <si>
    <t>France</t>
  </si>
  <si>
    <t>French Guiana</t>
  </si>
  <si>
    <t>French Polynesia</t>
  </si>
  <si>
    <t>Gabon</t>
  </si>
  <si>
    <t>Gambia (The)</t>
  </si>
  <si>
    <t>Georgia</t>
  </si>
  <si>
    <t>Germany</t>
  </si>
  <si>
    <t>Ghana</t>
  </si>
  <si>
    <t>Gibraltar</t>
  </si>
  <si>
    <t>Greenland</t>
  </si>
  <si>
    <t>Grenada</t>
  </si>
  <si>
    <t>Guadeloupe</t>
  </si>
  <si>
    <t>Guam</t>
  </si>
  <si>
    <t>Guatemala</t>
  </si>
  <si>
    <t>Guinea</t>
  </si>
  <si>
    <t>Guinea-Bissau</t>
  </si>
  <si>
    <t>Guyana</t>
  </si>
  <si>
    <t>Honduras</t>
  </si>
  <si>
    <t>Hungary</t>
  </si>
  <si>
    <t>Iceland</t>
  </si>
  <si>
    <t>India</t>
  </si>
  <si>
    <t>Iran (Islamic Republic of)</t>
  </si>
  <si>
    <t>Ireland</t>
  </si>
  <si>
    <t>Israel</t>
  </si>
  <si>
    <t>Italy</t>
  </si>
  <si>
    <t>Jamaica</t>
  </si>
  <si>
    <t>Japan</t>
  </si>
  <si>
    <t>Jordan</t>
  </si>
  <si>
    <t>Kazakhstan</t>
  </si>
  <si>
    <t>Kiribati</t>
  </si>
  <si>
    <t>Kuwait</t>
  </si>
  <si>
    <t>Kyrgyzstan</t>
  </si>
  <si>
    <t>Lao People's Democratic Rep. (The)</t>
  </si>
  <si>
    <t>Latvia</t>
  </si>
  <si>
    <t>Lesotho</t>
  </si>
  <si>
    <t>Liberia</t>
  </si>
  <si>
    <t>Liechtenstein</t>
  </si>
  <si>
    <t>Lithuania</t>
  </si>
  <si>
    <t>Luxembourg</t>
  </si>
  <si>
    <t>Malaysia</t>
  </si>
  <si>
    <t>Maldives</t>
  </si>
  <si>
    <t>Malta</t>
  </si>
  <si>
    <t>Marshall Islands</t>
  </si>
  <si>
    <t>Martinique</t>
  </si>
  <si>
    <t>Mauritania</t>
  </si>
  <si>
    <t>Mauritius</t>
  </si>
  <si>
    <t>Mexico</t>
  </si>
  <si>
    <t>Micronesia (Federated States of)</t>
  </si>
  <si>
    <t>Monaco</t>
  </si>
  <si>
    <t>Mongolia</t>
  </si>
  <si>
    <t>Montenegro</t>
  </si>
  <si>
    <t>Montserrat</t>
  </si>
  <si>
    <t>Morocco</t>
  </si>
  <si>
    <t>Myanmar</t>
  </si>
  <si>
    <t>Namibia</t>
  </si>
  <si>
    <t>Nauru</t>
  </si>
  <si>
    <t>Netherlands</t>
  </si>
  <si>
    <t>Netherlands Antilles</t>
  </si>
  <si>
    <t>New Caledonia</t>
  </si>
  <si>
    <t>New Zealand</t>
  </si>
  <si>
    <t>Nicaragua</t>
  </si>
  <si>
    <t>Niger (The)</t>
  </si>
  <si>
    <t>Niue</t>
  </si>
  <si>
    <t>Norway</t>
  </si>
  <si>
    <t>Oman</t>
  </si>
  <si>
    <t>Pakistan</t>
  </si>
  <si>
    <t>Palau</t>
  </si>
  <si>
    <t>Panama</t>
  </si>
  <si>
    <t>Paraguay</t>
  </si>
  <si>
    <t>Philippines (The)</t>
  </si>
  <si>
    <t>Poland</t>
  </si>
  <si>
    <t>Portugal</t>
  </si>
  <si>
    <t>Puerto Rico</t>
  </si>
  <si>
    <t>Qatar</t>
  </si>
  <si>
    <t>Republic of Korea (The)</t>
  </si>
  <si>
    <t>Republic of Moldova (The)</t>
  </si>
  <si>
    <t>Reunion</t>
  </si>
  <si>
    <t>Romania</t>
  </si>
  <si>
    <t>Russian Federation (The)</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</si>
  <si>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</si>
  <si>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</si>
  <si>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</si>
  <si>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</si>
  <si>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</si>
  <si>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</si>
  <si>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</si>
  <si>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</si>
  <si>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</si>
  <si>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</si>
  <si>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</si>
  <si>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</si>
  <si>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</si>
  <si>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</si>
  <si>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</si>
  <si>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</si>
  <si>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South Africa</t>
  </si>
  <si>
    <t>Spain</t>
  </si>
  <si>
    <t>Sri Lanka</t>
  </si>
  <si>
    <t>Sudan (The)</t>
  </si>
  <si>
    <t>Suriname</t>
  </si>
  <si>
    <t>Swaziland</t>
  </si>
  <si>
    <t>Sweden</t>
  </si>
  <si>
    <t>Switzerland</t>
  </si>
  <si>
    <t>Syrian Arab Republic (The)</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</si>
  <si>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</si>
  <si>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</si>
  <si>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</si>
  <si>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</si>
  <si>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</si>
  <si>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</si>
  <si>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</si>
  <si>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</si>
  <si>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</si>
  <si>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</si>
  <si>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</si>
  <si>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</si>
  <si>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</si>
  <si>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United Arab Emirates</t>
  </si>
  <si>
    <t>United Kingdom (The)</t>
  </si>
  <si>
    <t>United Republic of Tanzania (The)</t>
  </si>
  <si>
    <t>United States of America (The)</t>
  </si>
  <si>
    <t>Uruguay</t>
  </si>
  <si>
    <t>Uzbekistan</t>
  </si>
  <si>
    <t>Vanuatu</t>
  </si>
  <si>
    <t>Venezuela (Bolivarian Republic of)</t>
  </si>
  <si>
    <t>Viet Nam</t>
  </si>
  <si>
    <t>Virgin Islands (USA)</t>
  </si>
  <si>
    <t>Wallis and Futuna</t>
  </si>
  <si>
    <t>West Bank and Gaza</t>
  </si>
  <si>
    <t>2022-06-25</t>
  </si>
  <si>
    <t>1y, 11m, 0d</t>
  </si>
  <si>
    <t>4y, 6m, 0d</t>
  </si>
  <si>
    <t>3y, 9m, 29d</t>
  </si>
  <si>
    <t>2023-06-06</t>
  </si>
  <si>
    <t>3y, 5m, 5d</t>
  </si>
  <si>
    <t>18-ECW-FER-02-UKR-UNI</t>
  </si>
  <si>
    <t>2022-03-31</t>
  </si>
  <si>
    <t>22-ECW-FER-01-NRC-YEM</t>
  </si>
  <si>
    <t>22-ECW-0001</t>
  </si>
  <si>
    <t>AKF</t>
  </si>
  <si>
    <t>21-ECW-ACC-13-GLO-AKF</t>
  </si>
  <si>
    <t>21-ECW-ACC-0013</t>
  </si>
  <si>
    <t>17-ECW-FER-29-UKR-UNI</t>
  </si>
  <si>
    <t>22-ECW-MYR-01-MLI-UNI</t>
  </si>
  <si>
    <t>22-ECW-MYRP-0001</t>
  </si>
  <si>
    <t>2025-01-11</t>
  </si>
  <si>
    <t>21-ECW-MYR-BI-03-ETH-UNI</t>
  </si>
  <si>
    <t>PROINCO</t>
  </si>
  <si>
    <t>22-ECW-ACC-04-GLO-PRO</t>
  </si>
  <si>
    <t>22-ECW-ACC-0004</t>
  </si>
  <si>
    <t>Innocenti</t>
  </si>
  <si>
    <t>22-ECW-ACC-03-GLO-INN</t>
  </si>
  <si>
    <t>22-ECW-ACC-0003</t>
  </si>
  <si>
    <t>22-ECW-ACC-02-GLO-STC</t>
  </si>
  <si>
    <t>22-ECW-ACC-0002</t>
  </si>
  <si>
    <t>22-ECW-ACC-01-GLO-UNI</t>
  </si>
  <si>
    <t>22-ECW-ACC-0001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</si>
</sst>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4" formatCode="_(&quot;$&quot;* #,##0.00_);_(&quot;$&quot;* \(#,##0.00\);_(&quot;$&quot;* &quot;-&quot;??_);_(@_)"/>
    <numFmt numFmtId="43" formatCode="_(* #,##0.00_);_(* \(#,##0.00\);_(* &quot;-&quot;??_);_(@_)"/>
    <numFmt numFmtId="164" formatCode="[$-409]dd\-mmm\-yy;@"/>
    <numFmt numFmtId="165" formatCode="[$-10409]#,##0.00;\(#,##0.00\)"/>
    <numFmt numFmtId="166" formatCode="0.0%"/>
    <numFmt numFmtId="167" formatCode="_(&quot;$&quot;* #,##0_);_(&quot;$&quot;* \(#,##0\);_(&quot;$&quot;* &quot;-&quot;??_);_(@_)"/>
    <numFmt numFmtId="168" formatCode="dd/mm/yyyy"/>
    <numFmt numFmtId="169" formatCode="dd/mm/yyyy\ hh:mm"/>
  </numFmts>
  <fonts count="114">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9"/>
      <color theme="1"/>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1"/>
      <name val="Calibri"/>
      <family val="2"/>
      <scheme val="minor"/>
    </font>
    <font>
      <b/>
      <sz val="11"/>
      <name val="Calibri"/>
      <family val="2"/>
      <scheme val="minor"/>
    </font>
    <font>
      <b/>
      <sz val="11"/>
      <color theme="1" tint="0.14999847407452621"/>
      <name val="Calibri"/>
      <family val="2"/>
      <scheme val="minor"/>
    </font>
    <font>
      <sz val="20"/>
      <color theme="1" tint="0.249977111117893"/>
      <name val="Impact"/>
      <family val="2"/>
    </font>
    <font>
      <b/>
      <sz val="10"/>
      <color theme="1"/>
      <name val="Calibri"/>
      <family val="2"/>
      <scheme val="minor"/>
    </font>
    <font>
      <sz val="11"/>
      <color theme="1"/>
      <name val="Calibri"/>
      <family val="2"/>
      <scheme val="minor"/>
    </font>
    <font>
      <b/>
      <sz val="11"/>
      <color theme="0"/>
      <name val="Calibri"/>
      <family val="2"/>
      <scheme val="minor"/>
    </font>
    <font>
      <b/>
      <sz val="10"/>
      <color theme="1" tint="0.249977111117893"/>
      <name val="Calibri"/>
      <family val="2"/>
      <scheme val="minor"/>
    </font>
    <font>
      <sz val="10"/>
      <color theme="1"/>
      <name val="Arial Narrow"/>
      <family val="2"/>
    </font>
    <font>
      <sz val="12"/>
      <color theme="1"/>
      <name val="Arial Narrow"/>
      <family val="2"/>
    </font>
    <font>
      <sz val="10"/>
      <color theme="1"/>
      <name val="Calibri"/>
      <family val="2"/>
    </font>
    <font>
      <sz val="11"/>
      <color rgb="FFFF0000"/>
      <name val="Calibri"/>
      <family val="2"/>
      <scheme val="minor"/>
    </font>
    <font>
      <sz val="11"/>
      <color theme="1" tint="0.14999847407452621"/>
      <name val="Calibri"/>
      <family val="2"/>
      <scheme val="minor"/>
    </font>
    <font>
      <sz val="10"/>
      <name val="Arial"/>
      <family val="2"/>
    </font>
    <font>
      <i/>
      <sz val="10"/>
      <color theme="1"/>
      <name val="Calibri"/>
      <family val="2"/>
      <scheme val="minor"/>
    </font>
    <font>
      <b/>
      <sz val="9"/>
      <color indexed="8"/>
      <name val="Arial"/>
      <family val="2"/>
    </font>
    <font>
      <sz val="9"/>
      <color theme="1" tint="0.499984740745262"/>
      <name val="Calibri Light"/>
      <family val="2"/>
      <scheme val="major"/>
    </font>
    <font>
      <sz val="20"/>
      <color theme="1"/>
      <name val="Impact"/>
      <family val="2"/>
    </font>
    <font>
      <b/>
      <sz val="9"/>
      <color rgb="FFFF0000"/>
      <name val="Arial"/>
      <family val="2"/>
    </font>
    <font>
      <i/>
      <sz val="11"/>
      <color rgb="FFFF0000"/>
      <name val="Calibri"/>
      <family val="2"/>
      <scheme val="minor"/>
    </font>
    <font>
      <sz val="18"/>
      <color theme="1" tint="0.249977111117893"/>
      <name val="Impact"/>
      <family val="2"/>
    </font>
    <font>
      <sz val="8"/>
      <name val="Calibri"/>
      <family val="2"/>
      <scheme val="minor"/>
    </font>
    <font>
      <sz val="8"/>
      <color theme="0"/>
      <name val="Calibri"/>
      <family val="2"/>
      <scheme val="minor"/>
    </font>
    <font>
      <b/>
      <sz val="11"/>
      <color theme="1"/>
      <name val="Calibri"/>
      <family val="2"/>
    </font>
    <font>
      <sz val="8"/>
      <color theme="0" tint="-0.34998626667073579"/>
      <name val="Calibri"/>
      <family val="2"/>
      <scheme val="minor"/>
    </font>
    <font>
      <b/>
      <sz val="11"/>
      <color indexed="8"/>
      <name val="Calibri"/>
      <family val="2"/>
      <scheme val="minor"/>
    </font>
    <font>
      <b/>
      <sz val="12"/>
      <color theme="1"/>
      <name val="Calibri"/>
      <family val="2"/>
      <scheme val="minor"/>
    </font>
    <font>
      <b/>
      <sz val="11"/>
      <color rgb="FF000000"/>
      <name val="Calibri"/>
      <family val="2"/>
      <scheme val="minor"/>
    </font>
    <font>
      <b/>
      <sz val="12"/>
      <color rgb="FF000000"/>
      <name val="Calibri"/>
      <family val="2"/>
      <scheme val="minor"/>
    </font>
    <font>
      <strike/>
      <sz val="10"/>
      <color theme="1"/>
      <name val="Calibri"/>
      <family val="2"/>
    </font>
    <font>
      <sz val="10"/>
      <color theme="0" tint="-0.249977111117893"/>
      <name val="Calibri"/>
      <family val="2"/>
      <scheme val="minor"/>
    </font>
    <font>
      <sz val="8"/>
      <color rgb="FF000000"/>
      <name val="Calibri"/>
      <family val="2"/>
      <scheme val="minor"/>
    </font>
    <font>
      <sz val="9"/>
      <name val="Calibri"/>
      <family val="2"/>
      <scheme val="minor"/>
    </font>
    <font>
      <b/>
      <u/>
      <sz val="16"/>
      <name val="Calibri"/>
      <family val="2"/>
      <scheme val="minor"/>
    </font>
    <font>
      <b/>
      <sz val="8"/>
      <color rgb="FF000000"/>
      <name val="Calibri"/>
      <family val="2"/>
      <scheme val="minor"/>
    </font>
    <font>
      <sz val="10"/>
      <color theme="1"/>
      <name val="Calibri"/>
      <family val="2"/>
      <scheme val="minor"/>
    </font>
    <font>
      <i/>
      <sz val="10"/>
      <color theme="1" tint="0.499984740745262"/>
      <name val="Calibri"/>
      <family val="2"/>
      <scheme val="minor"/>
    </font>
    <font>
      <sz val="11"/>
      <color rgb="FFC00000"/>
      <name val="Calibri"/>
      <family val="2"/>
      <scheme val="minor"/>
    </font>
    <font>
      <sz val="11"/>
      <color rgb="FFC00000"/>
      <name val="Calibri (Body)"/>
    </font>
    <font>
      <sz val="8"/>
      <color rgb="FFFF0000"/>
      <name val="Calibri"/>
      <family val="2"/>
      <scheme val="minor"/>
    </font>
    <font>
      <sz val="10"/>
      <color theme="1" tint="0.249977111117893"/>
      <name val="Calibri"/>
      <family val="2"/>
      <scheme val="minor"/>
    </font>
    <font>
      <b/>
      <sz val="10"/>
      <color theme="1" tint="0.249977111117893"/>
      <name val="Arial"/>
      <family val="2"/>
    </font>
    <font>
      <i/>
      <sz val="8"/>
      <color theme="1" tint="0.34998626667073579"/>
      <name val="Calibri"/>
      <family val="2"/>
      <scheme val="minor"/>
    </font>
    <font>
      <i/>
      <sz val="9"/>
      <color theme="1" tint="0.499984740745262"/>
      <name val="Calibri"/>
      <family val="2"/>
      <scheme val="minor"/>
    </font>
    <font>
      <b/>
      <sz val="11"/>
      <color theme="1" tint="0.14999847407452621"/>
      <name val="Calibri"/>
      <family val="2"/>
    </font>
    <font>
      <sz val="10"/>
      <color theme="0" tint="-0.34998626667073579"/>
      <name val="Calibri"/>
      <family val="2"/>
      <scheme val="minor"/>
    </font>
    <font>
      <sz val="16"/>
      <color theme="1" tint="0.249977111117893"/>
      <name val="Impact"/>
      <family val="2"/>
    </font>
    <font>
      <sz val="16"/>
      <color rgb="FFFF9627"/>
      <name val="Impact"/>
      <family val="2"/>
    </font>
    <font>
      <b/>
      <sz val="18"/>
      <name val="Calibri"/>
      <family val="2"/>
      <scheme val="minor"/>
    </font>
    <font>
      <sz val="12"/>
      <color theme="0"/>
      <name val="Calibri"/>
      <family val="2"/>
      <scheme val="minor"/>
    </font>
    <font>
      <b/>
      <sz val="11"/>
      <color theme="0"/>
      <name val="Calibri (Body)"/>
    </font>
    <font>
      <sz val="11"/>
      <color indexed="8"/>
      <name val="Calibri"/>
      <family val="2"/>
      <scheme val="minor"/>
    </font>
    <font>
      <sz val="10"/>
      <color theme="0" tint="-0.499984740745262"/>
      <name val="Calibri"/>
      <family val="2"/>
      <scheme val="minor"/>
    </font>
    <font>
      <sz val="16"/>
      <color theme="9"/>
      <name val="Impact"/>
      <family val="2"/>
    </font>
    <font>
      <sz val="8"/>
      <color rgb="FFC00000"/>
      <name val="Calibri"/>
      <family val="2"/>
      <scheme val="minor"/>
    </font>
    <font>
      <sz val="18"/>
      <color theme="8"/>
      <name val="Impact"/>
      <family val="2"/>
    </font>
    <font>
      <sz val="9"/>
      <color rgb="FFC00000"/>
      <name val="Calibri"/>
      <family val="2"/>
      <scheme val="minor"/>
    </font>
    <font>
      <i/>
      <sz val="11"/>
      <color theme="1"/>
      <name val="Calibri"/>
      <family val="2"/>
      <scheme val="minor"/>
    </font>
    <font>
      <i/>
      <sz val="11"/>
      <color rgb="FFC00000"/>
      <name val="Calibri (Body)"/>
    </font>
    <font>
      <sz val="10"/>
      <color rgb="FF000000"/>
      <name val="Calibri"/>
      <family val="2"/>
      <scheme val="minor"/>
    </font>
    <font>
      <sz val="9"/>
      <color theme="0" tint="-0.499984740745262"/>
      <name val="Calibri"/>
      <family val="2"/>
      <scheme val="minor"/>
    </font>
    <font>
      <sz val="11"/>
      <name val="Calibri"/>
      <family val="2"/>
    </font>
    <font>
      <sz val="10"/>
      <color indexed="8"/>
      <name val="Calibri"/>
      <family val="2"/>
      <scheme val="minor"/>
    </font>
    <font>
      <b/>
      <sz val="11"/>
      <color rgb="FFFFFFFF"/>
      <name val="Calibri"/>
      <family val="2"/>
      <scheme val="minor"/>
    </font>
    <font>
      <sz val="11"/>
      <color theme="1"/>
      <name val="Calibri"/>
      <family val="2"/>
    </font>
    <font>
      <sz val="10"/>
      <color rgb="FFFF0000"/>
      <name val="Calibri"/>
      <family val="2"/>
    </font>
    <font>
      <b/>
      <sz val="10"/>
      <color rgb="FFFF0000"/>
      <name val="Calibri"/>
      <family val="2"/>
    </font>
    <font>
      <b/>
      <sz val="12"/>
      <color theme="7" tint="-0.249977111117893"/>
      <name val="Calibri (Body)"/>
    </font>
    <font>
      <sz val="11"/>
      <color rgb="FFC00000"/>
      <name val="Calibri"/>
      <family val="2"/>
    </font>
    <font>
      <b/>
      <sz val="12"/>
      <name val="Calibri"/>
      <family val="2"/>
      <scheme val="minor"/>
    </font>
    <font>
      <b/>
      <sz val="11"/>
      <color theme="0"/>
      <name val="Calibri"/>
      <family val="2"/>
    </font>
    <font>
      <b/>
      <sz val="11"/>
      <name val="Calibri (Body)"/>
    </font>
    <font>
      <sz val="9"/>
      <color rgb="FF808080"/>
      <name val="Calibri"/>
      <family val="2"/>
      <scheme val="minor"/>
    </font>
    <font>
      <sz val="11"/>
      <name val="Calibri (Body)"/>
    </font>
    <font>
      <b/>
      <sz val="10"/>
      <color rgb="FF000000"/>
      <name val="Calibri (Body)"/>
    </font>
    <font>
      <sz val="9"/>
      <color theme="0"/>
      <name val="Calibri"/>
      <family val="2"/>
      <scheme val="minor"/>
    </font>
    <font>
      <sz val="11"/>
      <color theme="9"/>
      <name val="Calibri"/>
      <family val="2"/>
    </font>
    <font>
      <b/>
      <sz val="11"/>
      <color theme="1" tint="0.249977111117893"/>
      <name val="Calibri"/>
      <family val="2"/>
    </font>
    <font>
      <b/>
      <sz val="9"/>
      <color theme="1"/>
      <name val="Calibri"/>
      <family val="2"/>
      <scheme val="minor"/>
    </font>
    <font>
      <b/>
      <sz val="9"/>
      <color theme="1" tint="0.14999847407452621"/>
      <name val="Calibri (Body)"/>
    </font>
    <font>
      <sz val="9"/>
      <color theme="1" tint="0.14999847407452621"/>
      <name val="Calibri"/>
      <family val="2"/>
      <scheme val="minor"/>
    </font>
    <font>
      <b/>
      <u/>
      <sz val="11"/>
      <name val="Calibri (Body)"/>
    </font>
    <font>
      <sz val="11"/>
      <color theme="1" tint="0.249977111117893"/>
      <name val="Calibri"/>
      <family val="2"/>
      <scheme val="minor"/>
    </font>
    <font>
      <sz val="16"/>
      <color rgb="FFFF9628"/>
      <name val="Impact"/>
      <family val="2"/>
    </font>
    <font>
      <sz val="16"/>
      <color theme="8"/>
      <name val="Impact"/>
      <family val="2"/>
    </font>
    <font>
      <b/>
      <sz val="12"/>
      <color theme="8"/>
      <name val="Calibri"/>
      <family val="2"/>
      <scheme val="minor"/>
    </font>
    <font>
      <sz val="12"/>
      <color theme="9"/>
      <name val="Calibri (Body)"/>
    </font>
    <font>
      <sz val="12"/>
      <color theme="8"/>
      <name val="Calibri (Body)"/>
    </font>
    <font>
      <sz val="12"/>
      <color rgb="FFFF9627"/>
      <name val="Calibri (Body)"/>
    </font>
    <font>
      <b/>
      <sz val="12"/>
      <color theme="9"/>
      <name val="Calibri (Body)"/>
    </font>
    <font>
      <sz val="12"/>
      <color theme="1"/>
      <name val="Calibri (Body)"/>
    </font>
    <font>
      <sz val="12"/>
      <color theme="9"/>
      <name val="Calibri"/>
      <family val="2"/>
      <scheme val="minor"/>
    </font>
    <font>
      <sz val="12"/>
      <name val="Calibri"/>
      <family val="2"/>
      <scheme val="minor"/>
    </font>
    <font>
      <sz val="10"/>
      <color theme="0"/>
      <name val="Calibri"/>
      <family val="2"/>
      <scheme val="minor"/>
    </font>
    <font>
      <b/>
      <sz val="11"/>
      <color theme="9" tint="-0.249977111117893"/>
      <name val="Calibri"/>
      <family val="2"/>
      <scheme val="minor"/>
    </font>
    <font>
      <b/>
      <sz val="11"/>
      <color theme="9" tint="-0.249977111117893"/>
      <name val="Calibri"/>
      <family val="2"/>
    </font>
    <font>
      <i/>
      <sz val="9"/>
      <color theme="1" tint="0.34998626667073579"/>
      <name val="Calibri"/>
      <family val="2"/>
      <scheme val="minor"/>
    </font>
    <font>
      <sz val="18"/>
      <color rgb="FFFF9627"/>
      <name val="Impact"/>
      <family val="2"/>
    </font>
    <font>
      <sz val="18"/>
      <color theme="9"/>
      <name val="Impact"/>
      <family val="2"/>
    </font>
    <font>
      <sz val="11"/>
      <color rgb="FFFFFFFF"/>
      <name val="Apple Color Emoji"/>
    </font>
    <font>
      <u/>
      <sz val="12"/>
      <color theme="1"/>
      <name val="Calibri (Body)"/>
    </font>
    <font>
      <u/>
      <sz val="11"/>
      <color theme="10"/>
      <name val="Calibri"/>
      <family val="2"/>
      <scheme val="minor"/>
    </font>
    <font>
      <u/>
      <sz val="11"/>
      <color rgb="FF0070C0"/>
      <name val="Calibri"/>
      <family val="2"/>
      <scheme val="minor"/>
    </font>
    <font>
      <sz val="10"/>
      <color theme="1" tint="0.14999847407452621"/>
      <name val="Calibri"/>
      <family val="2"/>
      <scheme val="minor"/>
    </font>
    <font>
      <b/>
      <sz val="10"/>
      <color theme="0"/>
      <name val="Calibri"/>
      <family val="2"/>
      <scheme val="minor"/>
    </font>
    <font>
      <b/>
      <sz val="8"/>
      <color rgb="FFC00000"/>
      <name val="Calibri"/>
      <family val="2"/>
      <scheme val="minor"/>
    </font>
  </fonts>
  <fills count="28">
    <fill>
      <patternFill patternType="none"/>
    </fill>
    <fill>
      <patternFill patternType="gray125"/>
    </fill>
    <fill>
      <patternFill patternType="solid">
        <fgColor theme="0"/>
        <bgColor indexed="64"/>
      </patternFill>
    </fill>
    <fill>
      <patternFill patternType="solid">
        <fgColor rgb="FFFF9627"/>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C00000"/>
        <bgColor indexed="64"/>
      </patternFill>
    </fill>
    <fill>
      <patternFill patternType="solid">
        <fgColor rgb="FFDF8629"/>
        <bgColor indexed="64"/>
      </patternFill>
    </fill>
    <fill>
      <patternFill patternType="solid">
        <fgColor theme="0" tint="-4.9989318521683403E-2"/>
        <bgColor theme="5" tint="0.79998168889431442"/>
      </patternFill>
    </fill>
    <fill>
      <patternFill patternType="solid">
        <fgColor theme="0" tint="-0.14999847407452621"/>
        <bgColor indexed="64"/>
      </patternFill>
    </fill>
    <fill>
      <patternFill patternType="solid">
        <fgColor theme="0" tint="-0.249977111117893"/>
        <bgColor indexed="64"/>
      </patternFill>
    </fill>
    <fill>
      <patternFill patternType="solid">
        <fgColor rgb="FF002060"/>
        <bgColor indexed="64"/>
      </patternFill>
    </fill>
    <fill>
      <patternFill patternType="solid">
        <fgColor theme="6" tint="0.79998168889431442"/>
        <bgColor theme="6" tint="0.79998168889431442"/>
      </patternFill>
    </fill>
    <fill>
      <patternFill patternType="solid">
        <fgColor theme="8"/>
        <bgColor indexed="64"/>
      </patternFill>
    </fill>
    <fill>
      <patternFill patternType="solid">
        <fgColor theme="9"/>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9"/>
        <bgColor rgb="FF97D8FF"/>
      </patternFill>
    </fill>
    <fill>
      <patternFill patternType="solid">
        <fgColor rgb="FFC00000"/>
        <bgColor rgb="FF97D8FF"/>
      </patternFill>
    </fill>
    <fill>
      <patternFill patternType="solid">
        <fgColor rgb="FFFF9628"/>
        <bgColor rgb="FF000000"/>
      </patternFill>
    </fill>
    <fill>
      <patternFill patternType="solid">
        <fgColor theme="7" tint="0.79998168889431442"/>
        <bgColor indexed="64"/>
      </patternFill>
    </fill>
    <fill>
      <patternFill patternType="solid">
        <fgColor theme="7"/>
        <bgColor indexed="64"/>
      </patternFill>
    </fill>
    <fill>
      <patternFill patternType="solid">
        <fgColor rgb="FF70AD47"/>
        <bgColor rgb="FF000000"/>
      </patternFill>
    </fill>
    <fill>
      <patternFill patternType="solid">
        <fgColor rgb="FFFFFFFF"/>
        <bgColor indexed="64"/>
      </patternFill>
    </fill>
    <fill>
      <patternFill patternType="solid">
        <fgColor theme="7" tint="0.39997558519241921"/>
        <bgColor indexed="64"/>
      </patternFill>
    </fill>
    <fill>
      <patternFill patternType="solid">
        <fgColor theme="7" tint="0.79998168889431442"/>
        <bgColor theme="6" tint="0.79998168889431442"/>
      </patternFill>
    </fill>
    <fill>
      <patternFill patternType="solid">
        <fgColor theme="7" tint="0.59999389629810485"/>
        <bgColor indexed="64"/>
      </patternFill>
    </fill>
    <fill>
      <patternFill patternType="lightUp">
        <fgColor theme="0" tint="-0.24994659260841701"/>
        <bgColor auto="1"/>
      </patternFill>
    </fill>
  </fills>
  <borders count="169">
    <border>
      <left/>
      <right/>
      <top/>
      <bottom/>
      <diagonal/>
    </border>
    <border>
      <left/>
      <right/>
      <top/>
      <bottom style="thin">
        <color rgb="FFFF9627"/>
      </bottom>
      <diagonal/>
    </border>
    <border>
      <left style="thin">
        <color indexed="64"/>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rgb="FFD3D3D3"/>
      </left>
      <right style="thin">
        <color rgb="FFD3D3D3"/>
      </right>
      <top/>
      <bottom style="thin">
        <color rgb="FFD3D3D3"/>
      </bottom>
      <diagonal/>
    </border>
    <border>
      <left/>
      <right/>
      <top style="thin">
        <color rgb="FFFF9627"/>
      </top>
      <bottom/>
      <diagonal/>
    </border>
    <border>
      <left style="thin">
        <color theme="0"/>
      </left>
      <right style="thin">
        <color theme="0"/>
      </right>
      <top style="thin">
        <color theme="6" tint="0.39997558519241921"/>
      </top>
      <bottom/>
      <diagonal/>
    </border>
    <border>
      <left/>
      <right style="thin">
        <color theme="6" tint="0.39997558519241921"/>
      </right>
      <top style="thin">
        <color theme="0"/>
      </top>
      <bottom/>
      <diagonal/>
    </border>
    <border>
      <left/>
      <right/>
      <top/>
      <bottom style="thin">
        <color theme="0" tint="-0.14996795556505021"/>
      </bottom>
      <diagonal/>
    </border>
    <border>
      <left/>
      <right/>
      <top/>
      <bottom style="thin">
        <color theme="0"/>
      </bottom>
      <diagonal/>
    </border>
    <border>
      <left style="thin">
        <color theme="0" tint="-0.14996795556505021"/>
      </left>
      <right style="thin">
        <color theme="0" tint="-0.14996795556505021"/>
      </right>
      <top/>
      <bottom/>
      <diagonal/>
    </border>
    <border>
      <left style="thin">
        <color theme="6" tint="0.39997558519241921"/>
      </left>
      <right style="thin">
        <color theme="6" tint="0.39997558519241921"/>
      </right>
      <top/>
      <bottom style="thin">
        <color theme="6" tint="0.39997558519241921"/>
      </bottom>
      <diagonal/>
    </border>
    <border>
      <left style="thin">
        <color theme="0"/>
      </left>
      <right/>
      <top/>
      <bottom style="thin">
        <color theme="0"/>
      </bottom>
      <diagonal/>
    </border>
    <border>
      <left style="thin">
        <color theme="0"/>
      </left>
      <right style="thin">
        <color theme="0" tint="-0.14996795556505021"/>
      </right>
      <top style="thin">
        <color theme="0" tint="-0.14996795556505021"/>
      </top>
      <bottom style="thin">
        <color theme="0" tint="-0.14996795556505021"/>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bottom style="thin">
        <color rgb="FF002060"/>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left>
      <right/>
      <top/>
      <bottom/>
      <diagonal/>
    </border>
    <border>
      <left/>
      <right style="thin">
        <color theme="9"/>
      </right>
      <top/>
      <bottom/>
      <diagonal/>
    </border>
    <border>
      <left/>
      <right/>
      <top/>
      <bottom style="medium">
        <color theme="9"/>
      </bottom>
      <diagonal/>
    </border>
    <border>
      <left style="medium">
        <color rgb="FFC00000"/>
      </left>
      <right style="thin">
        <color rgb="FFC00000"/>
      </right>
      <top style="medium">
        <color rgb="FFC00000"/>
      </top>
      <bottom style="thin">
        <color rgb="FFC00000"/>
      </bottom>
      <diagonal/>
    </border>
    <border>
      <left style="thin">
        <color rgb="FFC00000"/>
      </left>
      <right style="medium">
        <color rgb="FFC00000"/>
      </right>
      <top style="medium">
        <color rgb="FFC00000"/>
      </top>
      <bottom style="thin">
        <color rgb="FFC00000"/>
      </bottom>
      <diagonal/>
    </border>
    <border>
      <left style="medium">
        <color rgb="FFC00000"/>
      </left>
      <right style="thin">
        <color rgb="FFC00000"/>
      </right>
      <top style="thin">
        <color rgb="FFC00000"/>
      </top>
      <bottom style="thin">
        <color rgb="FFC00000"/>
      </bottom>
      <diagonal/>
    </border>
    <border>
      <left style="thin">
        <color rgb="FFC00000"/>
      </left>
      <right style="medium">
        <color rgb="FFC00000"/>
      </right>
      <top style="thin">
        <color rgb="FFC00000"/>
      </top>
      <bottom style="thin">
        <color rgb="FFC00000"/>
      </bottom>
      <diagonal/>
    </border>
    <border>
      <left style="medium">
        <color rgb="FFC00000"/>
      </left>
      <right style="thin">
        <color rgb="FFC00000"/>
      </right>
      <top style="thin">
        <color rgb="FFC00000"/>
      </top>
      <bottom style="medium">
        <color rgb="FFC00000"/>
      </bottom>
      <diagonal/>
    </border>
    <border>
      <left style="thin">
        <color rgb="FFC00000"/>
      </left>
      <right style="medium">
        <color rgb="FFC00000"/>
      </right>
      <top style="thin">
        <color rgb="FFC00000"/>
      </top>
      <bottom style="medium">
        <color rgb="FFC00000"/>
      </bottom>
      <diagonal/>
    </border>
    <border>
      <left style="medium">
        <color theme="9" tint="-0.24994659260841701"/>
      </left>
      <right style="thin">
        <color theme="9" tint="-0.24994659260841701"/>
      </right>
      <top style="medium">
        <color theme="9" tint="-0.24994659260841701"/>
      </top>
      <bottom style="thin">
        <color theme="9" tint="-0.24994659260841701"/>
      </bottom>
      <diagonal/>
    </border>
    <border>
      <left style="thin">
        <color theme="9" tint="-0.24994659260841701"/>
      </left>
      <right style="medium">
        <color theme="9" tint="-0.24994659260841701"/>
      </right>
      <top style="medium">
        <color theme="9" tint="-0.24994659260841701"/>
      </top>
      <bottom style="thin">
        <color theme="9" tint="-0.24994659260841701"/>
      </bottom>
      <diagonal/>
    </border>
    <border>
      <left style="medium">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medium">
        <color theme="9" tint="-0.24994659260841701"/>
      </right>
      <top style="thin">
        <color theme="9" tint="-0.24994659260841701"/>
      </top>
      <bottom style="thin">
        <color theme="9" tint="-0.24994659260841701"/>
      </bottom>
      <diagonal/>
    </border>
    <border>
      <left style="medium">
        <color theme="9" tint="-0.24994659260841701"/>
      </left>
      <right style="thin">
        <color theme="9" tint="-0.24994659260841701"/>
      </right>
      <top style="thin">
        <color theme="9" tint="-0.24994659260841701"/>
      </top>
      <bottom style="medium">
        <color theme="9" tint="-0.24994659260841701"/>
      </bottom>
      <diagonal/>
    </border>
    <border>
      <left style="thin">
        <color theme="9" tint="-0.24994659260841701"/>
      </left>
      <right style="medium">
        <color theme="9" tint="-0.24994659260841701"/>
      </right>
      <top style="thin">
        <color theme="9" tint="-0.24994659260841701"/>
      </top>
      <bottom style="medium">
        <color theme="9" tint="-0.24994659260841701"/>
      </bottom>
      <diagonal/>
    </border>
    <border>
      <left/>
      <right/>
      <top/>
      <bottom style="thin">
        <color theme="9"/>
      </bottom>
      <diagonal/>
    </border>
    <border>
      <left style="thin">
        <color theme="0"/>
      </left>
      <right/>
      <top style="thin">
        <color theme="0"/>
      </top>
      <bottom/>
      <diagonal/>
    </border>
    <border>
      <left style="medium">
        <color theme="5" tint="-0.24994659260841701"/>
      </left>
      <right style="thin">
        <color theme="5" tint="-0.24994659260841701"/>
      </right>
      <top style="thin">
        <color theme="5" tint="-0.24994659260841701"/>
      </top>
      <bottom style="thin">
        <color theme="5" tint="-0.24994659260841701"/>
      </bottom>
      <diagonal/>
    </border>
    <border>
      <left style="thin">
        <color theme="5" tint="-0.24994659260841701"/>
      </left>
      <right style="medium">
        <color theme="5" tint="-0.24994659260841701"/>
      </right>
      <top style="thin">
        <color theme="5" tint="-0.24994659260841701"/>
      </top>
      <bottom style="thin">
        <color theme="5" tint="-0.24994659260841701"/>
      </bottom>
      <diagonal/>
    </border>
    <border>
      <left style="medium">
        <color theme="5" tint="-0.24994659260841701"/>
      </left>
      <right style="thin">
        <color theme="5" tint="-0.24994659260841701"/>
      </right>
      <top style="thin">
        <color theme="5" tint="-0.24994659260841701"/>
      </top>
      <bottom style="medium">
        <color theme="5" tint="-0.24994659260841701"/>
      </bottom>
      <diagonal/>
    </border>
    <border>
      <left style="thin">
        <color rgb="FFC00000"/>
      </left>
      <right style="medium">
        <color theme="5" tint="-0.24994659260841701"/>
      </right>
      <top style="thin">
        <color rgb="FFC00000"/>
      </top>
      <bottom style="medium">
        <color theme="5" tint="-0.24994659260841701"/>
      </bottom>
      <diagonal/>
    </border>
    <border>
      <left style="medium">
        <color rgb="FFFF9628"/>
      </left>
      <right style="medium">
        <color rgb="FFFF9628"/>
      </right>
      <top style="medium">
        <color rgb="FFFF9628"/>
      </top>
      <bottom style="thin">
        <color rgb="FFFF9628"/>
      </bottom>
      <diagonal/>
    </border>
    <border>
      <left style="medium">
        <color theme="9"/>
      </left>
      <right style="medium">
        <color theme="9"/>
      </right>
      <top/>
      <bottom/>
      <diagonal/>
    </border>
    <border>
      <left style="medium">
        <color rgb="FF002060"/>
      </left>
      <right/>
      <top style="medium">
        <color rgb="FF002060"/>
      </top>
      <bottom/>
      <diagonal/>
    </border>
    <border>
      <left/>
      <right/>
      <top style="medium">
        <color rgb="FF002060"/>
      </top>
      <bottom/>
      <diagonal/>
    </border>
    <border>
      <left style="medium">
        <color rgb="FF002060"/>
      </left>
      <right/>
      <top/>
      <bottom/>
      <diagonal/>
    </border>
    <border>
      <left style="medium">
        <color rgb="FF002060"/>
      </left>
      <right/>
      <top/>
      <bottom style="medium">
        <color rgb="FF002060"/>
      </bottom>
      <diagonal/>
    </border>
    <border>
      <left/>
      <right/>
      <top/>
      <bottom style="medium">
        <color rgb="FF002060"/>
      </bottom>
      <diagonal/>
    </border>
    <border>
      <left/>
      <right style="thin">
        <color theme="0" tint="-0.14996795556505021"/>
      </right>
      <top/>
      <bottom/>
      <diagonal/>
    </border>
    <border>
      <left style="thin">
        <color theme="8"/>
      </left>
      <right style="thin">
        <color rgb="FFFF9627"/>
      </right>
      <top style="thin">
        <color theme="0"/>
      </top>
      <bottom style="thin">
        <color theme="0"/>
      </bottom>
      <diagonal/>
    </border>
    <border>
      <left/>
      <right/>
      <top style="thin">
        <color theme="0"/>
      </top>
      <bottom/>
      <diagonal/>
    </border>
    <border>
      <left style="thin">
        <color theme="8"/>
      </left>
      <right style="thin">
        <color theme="0"/>
      </right>
      <top/>
      <bottom style="thin">
        <color theme="8"/>
      </bottom>
      <diagonal/>
    </border>
    <border>
      <left style="thin">
        <color theme="8"/>
      </left>
      <right style="thin">
        <color theme="8"/>
      </right>
      <top/>
      <bottom style="thin">
        <color theme="8"/>
      </bottom>
      <diagonal/>
    </border>
    <border>
      <left style="thin">
        <color theme="8"/>
      </left>
      <right/>
      <top style="thin">
        <color theme="8"/>
      </top>
      <bottom style="thin">
        <color theme="0" tint="-0.24994659260841701"/>
      </bottom>
      <diagonal/>
    </border>
    <border>
      <left/>
      <right/>
      <top style="thin">
        <color theme="8"/>
      </top>
      <bottom style="thin">
        <color theme="0" tint="-0.24994659260841701"/>
      </bottom>
      <diagonal/>
    </border>
    <border>
      <left style="thin">
        <color theme="8"/>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theme="0"/>
      </right>
      <top style="medium">
        <color theme="0"/>
      </top>
      <bottom/>
      <diagonal/>
    </border>
    <border>
      <left/>
      <right style="medium">
        <color theme="0"/>
      </right>
      <top/>
      <bottom/>
      <diagonal/>
    </border>
    <border>
      <left/>
      <right style="medium">
        <color theme="0"/>
      </right>
      <top/>
      <bottom style="medium">
        <color theme="0"/>
      </bottom>
      <diagonal/>
    </border>
    <border>
      <left/>
      <right/>
      <top style="thin">
        <color theme="6" tint="0.39997558519241921"/>
      </top>
      <bottom style="thin">
        <color theme="6" tint="0.39997558519241921"/>
      </bottom>
      <diagonal/>
    </border>
    <border>
      <left/>
      <right/>
      <top/>
      <bottom style="thin">
        <color rgb="FFFF9628"/>
      </bottom>
      <diagonal/>
    </border>
    <border>
      <left/>
      <right/>
      <top style="thin">
        <color theme="8"/>
      </top>
      <bottom/>
      <diagonal/>
    </border>
    <border>
      <left style="thin">
        <color theme="0"/>
      </left>
      <right/>
      <top style="thin">
        <color theme="0" tint="-0.14996795556505021"/>
      </top>
      <bottom style="thin">
        <color theme="0" tint="-0.14996795556505021"/>
      </bottom>
      <diagonal/>
    </border>
    <border>
      <left style="thin">
        <color theme="8"/>
      </left>
      <right/>
      <top/>
      <bottom/>
      <diagonal/>
    </border>
    <border>
      <left/>
      <right style="thin">
        <color theme="8"/>
      </right>
      <top/>
      <bottom/>
      <diagonal/>
    </border>
    <border>
      <left style="thin">
        <color theme="0"/>
      </left>
      <right style="thin">
        <color theme="0" tint="-0.14996795556505021"/>
      </right>
      <top/>
      <bottom style="thin">
        <color theme="0" tint="-0.14996795556505021"/>
      </bottom>
      <diagonal/>
    </border>
    <border>
      <left style="thin">
        <color theme="0"/>
      </left>
      <right/>
      <top/>
      <bottom style="thin">
        <color theme="0" tint="-0.14996795556505021"/>
      </bottom>
      <diagonal/>
    </border>
    <border>
      <left style="thin">
        <color rgb="FFFFFFFF"/>
      </left>
      <right style="thin">
        <color rgb="FFFFFFFF"/>
      </right>
      <top/>
      <bottom style="thin">
        <color rgb="FFFFFFFF"/>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9"/>
      </left>
      <right/>
      <top style="thin">
        <color theme="6" tint="0.39997558519241921"/>
      </top>
      <bottom style="thin">
        <color theme="6" tint="0.39997558519241921"/>
      </bottom>
      <diagonal/>
    </border>
    <border>
      <left/>
      <right/>
      <top style="thin">
        <color theme="6" tint="0.39997558519241921"/>
      </top>
      <bottom/>
      <diagonal/>
    </border>
    <border>
      <left style="thin">
        <color theme="9"/>
      </left>
      <right/>
      <top style="thin">
        <color theme="6" tint="0.39997558519241921"/>
      </top>
      <bottom/>
      <diagonal/>
    </border>
    <border>
      <left style="thin">
        <color theme="9" tint="-0.24994659260841701"/>
      </left>
      <right/>
      <top style="thin">
        <color theme="9" tint="-0.24994659260841701"/>
      </top>
      <bottom style="thin">
        <color theme="9" tint="-0.24994659260841701"/>
      </bottom>
      <diagonal/>
    </border>
    <border>
      <left style="thin">
        <color theme="0" tint="-0.24994659260841701"/>
      </left>
      <right/>
      <top style="thin">
        <color theme="0" tint="-0.24994659260841701"/>
      </top>
      <bottom/>
      <diagonal/>
    </border>
    <border>
      <left style="thin">
        <color theme="0"/>
      </left>
      <right style="thin">
        <color theme="0"/>
      </right>
      <top style="thin">
        <color theme="0" tint="-0.24994659260841701"/>
      </top>
      <bottom/>
      <diagonal/>
    </border>
    <border>
      <left style="thin">
        <color theme="0"/>
      </left>
      <right style="thin">
        <color theme="0" tint="-0.24994659260841701"/>
      </right>
      <top style="thin">
        <color theme="0" tint="-0.24994659260841701"/>
      </top>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0"/>
      </right>
      <top style="thin">
        <color theme="0" tint="-0.24994659260841701"/>
      </top>
      <bottom/>
      <diagonal/>
    </border>
    <border>
      <left style="thin">
        <color theme="9"/>
      </left>
      <right/>
      <top/>
      <bottom style="thin">
        <color theme="6" tint="0.39997558519241921"/>
      </bottom>
      <diagonal/>
    </border>
    <border>
      <left/>
      <right/>
      <top/>
      <bottom style="thin">
        <color theme="6" tint="0.39997558519241921"/>
      </bottom>
      <diagonal/>
    </border>
    <border>
      <left style="thin">
        <color rgb="FFBF8F00"/>
      </left>
      <right/>
      <top style="thin">
        <color rgb="FFBF8F00"/>
      </top>
      <bottom style="thin">
        <color rgb="FFBF8F00"/>
      </bottom>
      <diagonal/>
    </border>
    <border>
      <left/>
      <right style="thin">
        <color rgb="FFBF8F00"/>
      </right>
      <top style="thin">
        <color rgb="FFBF8F00"/>
      </top>
      <bottom style="thin">
        <color rgb="FFBF8F00"/>
      </bottom>
      <diagonal/>
    </border>
    <border>
      <left/>
      <right/>
      <top style="thin">
        <color rgb="FFBF8F00"/>
      </top>
      <bottom style="thin">
        <color rgb="FFBF8F00"/>
      </bottom>
      <diagonal/>
    </border>
    <border>
      <left style="thin">
        <color theme="0" tint="-0.24994659260841701"/>
      </left>
      <right/>
      <top/>
      <bottom style="thin">
        <color theme="0" tint="-0.24994659260841701"/>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thin">
        <color theme="0" tint="-0.14993743705557422"/>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style="thin">
        <color theme="0" tint="-0.14996795556505021"/>
      </left>
      <right/>
      <top/>
      <bottom/>
      <diagonal/>
    </border>
    <border>
      <left/>
      <right/>
      <top style="thin">
        <color rgb="FF002060"/>
      </top>
      <bottom style="thin">
        <color theme="0" tint="-0.24994659260841701"/>
      </bottom>
      <diagonal/>
    </border>
    <border>
      <left style="medium">
        <color theme="9" tint="-0.24994659260841701"/>
      </left>
      <right style="thin">
        <color theme="9" tint="-0.24994659260841701"/>
      </right>
      <top style="medium">
        <color theme="9" tint="-0.24994659260841701"/>
      </top>
      <bottom/>
      <diagonal/>
    </border>
    <border>
      <left style="thin">
        <color theme="9" tint="-0.24994659260841701"/>
      </left>
      <right style="medium">
        <color theme="9" tint="-0.24994659260841701"/>
      </right>
      <top style="medium">
        <color theme="9" tint="-0.24994659260841701"/>
      </top>
      <bottom/>
      <diagonal/>
    </border>
    <border>
      <left style="thin">
        <color theme="0" tint="-0.14996795556505021"/>
      </left>
      <right/>
      <top style="thin">
        <color theme="0" tint="-0.14996795556505021"/>
      </top>
      <bottom/>
      <diagonal/>
    </border>
    <border>
      <left style="thin">
        <color theme="0" tint="-0.14996795556505021"/>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right style="thin">
        <color theme="0" tint="-0.24994659260841701"/>
      </right>
      <top style="thin">
        <color theme="0" tint="-0.14996795556505021"/>
      </top>
      <bottom/>
      <diagonal/>
    </border>
    <border>
      <left/>
      <right style="thin">
        <color theme="0"/>
      </right>
      <top/>
      <bottom/>
      <diagonal/>
    </border>
    <border>
      <left style="thin">
        <color theme="0"/>
      </left>
      <right style="thin">
        <color theme="0" tint="-0.24994659260841701"/>
      </right>
      <top/>
      <bottom style="thin">
        <color theme="0"/>
      </bottom>
      <diagonal/>
    </border>
    <border>
      <left/>
      <right style="thin">
        <color theme="0" tint="-0.24994659260841701"/>
      </right>
      <top style="thin">
        <color theme="0"/>
      </top>
      <bottom/>
      <diagonal/>
    </border>
    <border>
      <left style="medium">
        <color rgb="FF002060"/>
      </left>
      <right/>
      <top/>
      <bottom style="thin">
        <color rgb="FF002060"/>
      </bottom>
      <diagonal/>
    </border>
    <border>
      <left style="medium">
        <color rgb="FFFF9628"/>
      </left>
      <right/>
      <top style="medium">
        <color rgb="FFFF9628"/>
      </top>
      <bottom/>
      <diagonal/>
    </border>
    <border>
      <left/>
      <right/>
      <top style="medium">
        <color rgb="FFFF9628"/>
      </top>
      <bottom/>
      <diagonal/>
    </border>
    <border>
      <left/>
      <right style="medium">
        <color rgb="FFFF9628"/>
      </right>
      <top style="medium">
        <color rgb="FFFF9628"/>
      </top>
      <bottom/>
      <diagonal/>
    </border>
    <border>
      <left style="medium">
        <color theme="8"/>
      </left>
      <right/>
      <top style="medium">
        <color theme="8"/>
      </top>
      <bottom/>
      <diagonal/>
    </border>
    <border>
      <left/>
      <right/>
      <top style="medium">
        <color theme="8"/>
      </top>
      <bottom/>
      <diagonal/>
    </border>
    <border>
      <left style="medium">
        <color theme="8"/>
      </left>
      <right/>
      <top/>
      <bottom/>
      <diagonal/>
    </border>
    <border>
      <left style="medium">
        <color rgb="FFFF9628"/>
      </left>
      <right/>
      <top/>
      <bottom style="medium">
        <color rgb="FFFF9628"/>
      </bottom>
      <diagonal/>
    </border>
    <border>
      <left/>
      <right/>
      <top/>
      <bottom style="medium">
        <color rgb="FFFF9628"/>
      </bottom>
      <diagonal/>
    </border>
    <border>
      <left/>
      <right style="medium">
        <color rgb="FFFF9628"/>
      </right>
      <top/>
      <bottom style="medium">
        <color rgb="FFFF9628"/>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style="medium">
        <color theme="9"/>
      </bottom>
      <diagonal/>
    </border>
    <border>
      <left/>
      <right style="medium">
        <color theme="9"/>
      </right>
      <top/>
      <bottom style="medium">
        <color theme="9"/>
      </bottom>
      <diagonal/>
    </border>
    <border>
      <left/>
      <right style="medium">
        <color theme="8"/>
      </right>
      <top style="medium">
        <color theme="8"/>
      </top>
      <bottom/>
      <diagonal/>
    </border>
    <border>
      <left/>
      <right style="medium">
        <color theme="8"/>
      </right>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right style="thin">
        <color theme="0"/>
      </right>
      <top style="thin">
        <color theme="0"/>
      </top>
      <bottom/>
      <diagonal/>
    </border>
    <border>
      <left/>
      <right/>
      <top/>
      <bottom style="thin">
        <color theme="0" tint="-0.499984740745262"/>
      </bottom>
      <diagonal/>
    </border>
    <border>
      <left style="thin">
        <color theme="8"/>
      </left>
      <right/>
      <top style="thin">
        <color theme="0"/>
      </top>
      <bottom style="thin">
        <color theme="0"/>
      </bottom>
      <diagonal/>
    </border>
    <border>
      <left/>
      <right style="thin">
        <color rgb="FFD3D3D3"/>
      </right>
      <top style="thin">
        <color rgb="FFD3D3D3"/>
      </top>
      <bottom style="thin">
        <color rgb="FFD3D3D3"/>
      </bottom>
      <diagonal/>
    </border>
    <border>
      <left style="medium">
        <color rgb="FF002060"/>
      </left>
      <right style="thin">
        <color theme="0" tint="-0.24994659260841701"/>
      </right>
      <top style="thin">
        <color rgb="FF002060"/>
      </top>
      <bottom/>
      <diagonal/>
    </border>
    <border>
      <left style="thin">
        <color theme="0" tint="-0.24994659260841701"/>
      </left>
      <right style="thin">
        <color theme="0" tint="-0.24994659260841701"/>
      </right>
      <top style="thin">
        <color rgb="FF002060"/>
      </top>
      <bottom/>
      <diagonal/>
    </border>
    <border>
      <left style="medium">
        <color rgb="FF002060"/>
      </left>
      <right style="thin">
        <color theme="0" tint="-0.24994659260841701"/>
      </right>
      <top/>
      <bottom/>
      <diagonal/>
    </border>
    <border>
      <left style="thin">
        <color theme="0" tint="-0.24994659260841701"/>
      </left>
      <right style="thin">
        <color theme="0" tint="-0.24994659260841701"/>
      </right>
      <top/>
      <bottom/>
      <diagonal/>
    </border>
    <border>
      <left style="medium">
        <color rgb="FF002060"/>
      </left>
      <right style="thin">
        <color theme="0" tint="-0.24994659260841701"/>
      </right>
      <top/>
      <bottom style="medium">
        <color rgb="FF002060"/>
      </bottom>
      <diagonal/>
    </border>
    <border>
      <left style="thin">
        <color theme="0" tint="-0.24994659260841701"/>
      </left>
      <right style="thin">
        <color theme="0" tint="-0.24994659260841701"/>
      </right>
      <top/>
      <bottom style="medium">
        <color rgb="FF002060"/>
      </bottom>
      <diagonal/>
    </border>
    <border>
      <left style="medium">
        <color rgb="FF002060"/>
      </left>
      <right style="thin">
        <color theme="0" tint="-0.14996795556505021"/>
      </right>
      <top style="medium">
        <color rgb="FF002060"/>
      </top>
      <bottom style="thin">
        <color theme="6" tint="0.39997558519241921"/>
      </bottom>
      <diagonal/>
    </border>
    <border>
      <left style="medium">
        <color rgb="FF002060"/>
      </left>
      <right style="thin">
        <color theme="0" tint="-0.14996795556505021"/>
      </right>
      <top/>
      <bottom style="thin">
        <color rgb="FF002060"/>
      </bottom>
      <diagonal/>
    </border>
    <border>
      <left style="medium">
        <color rgb="FF002060"/>
      </left>
      <right style="thin">
        <color theme="0" tint="-0.14996795556505021"/>
      </right>
      <top/>
      <bottom/>
      <diagonal/>
    </border>
    <border>
      <left style="medium">
        <color rgb="FF002060"/>
      </left>
      <right style="thin">
        <color theme="0" tint="-0.14996795556505021"/>
      </right>
      <top/>
      <bottom style="medium">
        <color rgb="FF002060"/>
      </bottom>
      <diagonal/>
    </border>
    <border>
      <left style="medium">
        <color rgb="FF002060"/>
      </left>
      <right style="medium">
        <color rgb="FF002060"/>
      </right>
      <top style="medium">
        <color rgb="FF002060"/>
      </top>
      <bottom/>
      <diagonal/>
    </border>
    <border>
      <left style="medium">
        <color rgb="FF002060"/>
      </left>
      <right style="medium">
        <color rgb="FF002060"/>
      </right>
      <top style="medium">
        <color rgb="FF002060"/>
      </top>
      <bottom style="thin">
        <color theme="6" tint="0.39997558519241921"/>
      </bottom>
      <diagonal/>
    </border>
    <border>
      <left style="medium">
        <color rgb="FF002060"/>
      </left>
      <right style="medium">
        <color rgb="FF002060"/>
      </right>
      <top/>
      <bottom style="thin">
        <color rgb="FF002060"/>
      </bottom>
      <diagonal/>
    </border>
    <border>
      <left style="medium">
        <color rgb="FF002060"/>
      </left>
      <right style="medium">
        <color rgb="FF002060"/>
      </right>
      <top/>
      <bottom/>
      <diagonal/>
    </border>
    <border>
      <left style="medium">
        <color rgb="FF002060"/>
      </left>
      <right style="medium">
        <color rgb="FF002060"/>
      </right>
      <top/>
      <bottom style="medium">
        <color rgb="FF002060"/>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theme="5" tint="-0.24994659260841701"/>
      </left>
      <right/>
      <top style="medium">
        <color theme="5" tint="-0.24994659260841701"/>
      </top>
      <bottom style="thin">
        <color theme="5" tint="-0.24994659260841701"/>
      </bottom>
      <diagonal/>
    </border>
    <border>
      <left/>
      <right style="medium">
        <color theme="5" tint="-0.24994659260841701"/>
      </right>
      <top style="medium">
        <color theme="5" tint="-0.24994659260841701"/>
      </top>
      <bottom style="thin">
        <color theme="5" tint="-0.24994659260841701"/>
      </bottom>
      <diagonal/>
    </border>
    <border>
      <left/>
      <right style="medium">
        <color rgb="FF002060"/>
      </right>
      <top style="medium">
        <color rgb="FF002060"/>
      </top>
      <bottom style="thin">
        <color theme="6" tint="0.39997558519241921"/>
      </bottom>
      <diagonal/>
    </border>
    <border>
      <left/>
      <right style="medium">
        <color rgb="FF002060"/>
      </right>
      <top/>
      <bottom style="thin">
        <color rgb="FF002060"/>
      </bottom>
      <diagonal/>
    </border>
    <border>
      <left/>
      <right style="medium">
        <color rgb="FF002060"/>
      </right>
      <top/>
      <bottom/>
      <diagonal/>
    </border>
    <border>
      <left/>
      <right style="medium">
        <color rgb="FF002060"/>
      </right>
      <top/>
      <bottom style="medium">
        <color rgb="FF002060"/>
      </bottom>
      <diagonal/>
    </border>
    <border>
      <left style="thin">
        <color theme="0" tint="-0.14996795556505021"/>
      </left>
      <right style="thin">
        <color theme="0" tint="-0.14996795556505021"/>
      </right>
      <top style="medium">
        <color rgb="FF002060"/>
      </top>
      <bottom style="thin">
        <color theme="6" tint="0.39997558519241921"/>
      </bottom>
      <diagonal/>
    </border>
    <border>
      <left style="thin">
        <color theme="0" tint="-0.14996795556505021"/>
      </left>
      <right style="thin">
        <color theme="0" tint="-0.14996795556505021"/>
      </right>
      <top/>
      <bottom style="thin">
        <color rgb="FF002060"/>
      </bottom>
      <diagonal/>
    </border>
    <border>
      <left style="thin">
        <color theme="0" tint="-0.14996795556505021"/>
      </left>
      <right style="thin">
        <color theme="0" tint="-0.14996795556505021"/>
      </right>
      <top/>
      <bottom style="medium">
        <color rgb="FF002060"/>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thin">
        <color theme="0" tint="-0.14996795556505021"/>
      </left>
      <right style="thin">
        <color theme="0"/>
      </right>
      <top style="thin">
        <color theme="0" tint="-0.14996795556505021"/>
      </top>
      <bottom style="thin">
        <color theme="0"/>
      </bottom>
      <diagonal/>
    </border>
    <border>
      <left style="thin">
        <color theme="0"/>
      </left>
      <right style="thin">
        <color theme="0"/>
      </right>
      <top style="thin">
        <color theme="0" tint="-0.14996795556505021"/>
      </top>
      <bottom style="thin">
        <color theme="0"/>
      </bottom>
      <diagonal/>
    </border>
    <border>
      <left style="thin">
        <color theme="0"/>
      </left>
      <right style="thin">
        <color theme="0" tint="-0.14996795556505021"/>
      </right>
      <top style="thin">
        <color theme="0" tint="-0.14996795556505021"/>
      </top>
      <bottom style="thin">
        <color theme="0"/>
      </bottom>
      <diagonal/>
    </border>
    <border>
      <left/>
      <right style="thin">
        <color theme="0" tint="-0.14996795556505021"/>
      </right>
      <top/>
      <bottom style="thin">
        <color theme="0" tint="-0.14996795556505021"/>
      </bottom>
      <diagonal/>
    </border>
  </borders>
  <cellStyleXfs count="8">
    <xf numFmtId="0" fontId="0" fillId="0" borderId="0"/>
    <xf numFmtId="0" fontId="3" fillId="0" borderId="0"/>
    <xf numFmtId="0" fontId="21" fillId="0" borderId="0"/>
    <xf numFmtId="0" fontId="21"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09" fillId="0" borderId="0" applyNumberFormat="0" applyFill="0" applyBorder="0" applyAlignment="0" applyProtection="0"/>
  </cellStyleXfs>
  <cellXfs count="574">
    <xf numFmtId="0" fontId="0" fillId="0" borderId="0" xfId="0"/>
    <xf numFmtId="0" fontId="0" fillId="0" borderId="0" xfId="0" applyAlignment="1">
      <alignment horizontal="center" vertical="center"/>
    </xf>
    <xf numFmtId="0" fontId="0" fillId="0" borderId="0" xfId="0" applyAlignment="1">
      <alignment vertical="center"/>
    </xf>
    <xf numFmtId="0" fontId="4" fillId="2" borderId="0" xfId="0" applyFont="1" applyFill="1" applyAlignment="1">
      <alignment horizontal="left" wrapText="1"/>
    </xf>
    <xf numFmtId="0" fontId="22" fillId="0" borderId="0" xfId="0" applyFont="1"/>
    <xf numFmtId="0" fontId="0" fillId="0" borderId="0" xfId="0" applyAlignment="1">
      <alignment horizontal="left"/>
    </xf>
    <xf numFmtId="0" fontId="0" fillId="0" borderId="10" xfId="0" applyBorder="1" applyAlignment="1">
      <alignment horizontal="left"/>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left" vertical="center"/>
    </xf>
    <xf numFmtId="0" fontId="23" fillId="2" borderId="0" xfId="0" applyFont="1" applyFill="1" applyAlignment="1">
      <alignment horizontal="left" vertical="top"/>
    </xf>
    <xf numFmtId="0" fontId="16" fillId="2" borderId="0" xfId="0" applyFont="1" applyFill="1" applyAlignment="1">
      <alignment vertical="top"/>
    </xf>
    <xf numFmtId="0" fontId="17" fillId="0" borderId="0" xfId="0" applyFont="1" applyAlignment="1">
      <alignment vertical="top"/>
    </xf>
    <xf numFmtId="0" fontId="17" fillId="2" borderId="0" xfId="0" applyFont="1" applyFill="1" applyAlignment="1">
      <alignment vertical="top"/>
    </xf>
    <xf numFmtId="0" fontId="24" fillId="0" borderId="0" xfId="0" applyFont="1" applyAlignment="1">
      <alignment horizontal="center"/>
    </xf>
    <xf numFmtId="0" fontId="24" fillId="0" borderId="0" xfId="0" applyFont="1" applyAlignment="1">
      <alignment horizontal="center" wrapText="1"/>
    </xf>
    <xf numFmtId="0" fontId="5" fillId="6" borderId="11" xfId="0" applyFont="1" applyFill="1" applyBorder="1" applyAlignment="1">
      <alignment horizontal="center" vertical="center" wrapText="1"/>
    </xf>
    <xf numFmtId="0" fontId="16" fillId="2" borderId="0" xfId="0" applyFont="1" applyFill="1" applyAlignment="1">
      <alignment vertical="center"/>
    </xf>
    <xf numFmtId="0" fontId="6" fillId="4" borderId="12" xfId="0" applyFont="1" applyFill="1" applyBorder="1" applyAlignment="1">
      <alignment horizontal="left" vertical="center"/>
    </xf>
    <xf numFmtId="0" fontId="16" fillId="0" borderId="0" xfId="0" applyFont="1" applyAlignment="1">
      <alignment horizontal="left" vertical="top" wrapText="1"/>
    </xf>
    <xf numFmtId="0" fontId="16" fillId="0" borderId="2" xfId="0" applyFont="1" applyBorder="1" applyAlignment="1">
      <alignment horizontal="left" vertical="top" wrapText="1"/>
    </xf>
    <xf numFmtId="0" fontId="26" fillId="2" borderId="0" xfId="0" applyFont="1" applyFill="1" applyAlignment="1">
      <alignment horizontal="left" vertical="top"/>
    </xf>
    <xf numFmtId="0" fontId="27" fillId="0" borderId="0" xfId="0" applyFont="1" applyAlignment="1">
      <alignment horizontal="right" vertical="center"/>
    </xf>
    <xf numFmtId="0" fontId="19" fillId="0" borderId="0" xfId="0" applyFont="1" applyAlignment="1">
      <alignment vertical="center"/>
    </xf>
    <xf numFmtId="0" fontId="28" fillId="2" borderId="0" xfId="0" applyFont="1" applyFill="1" applyAlignment="1">
      <alignment vertical="center"/>
    </xf>
    <xf numFmtId="0" fontId="14" fillId="3" borderId="0" xfId="0" applyFont="1" applyFill="1" applyAlignment="1">
      <alignment horizontal="center" vertical="center"/>
    </xf>
    <xf numFmtId="0" fontId="12" fillId="0" borderId="10" xfId="0" applyFont="1" applyBorder="1" applyAlignment="1">
      <alignment vertical="center" wrapText="1"/>
    </xf>
    <xf numFmtId="0" fontId="16" fillId="0" borderId="10" xfId="0" applyFont="1" applyBorder="1" applyAlignment="1">
      <alignment vertical="top"/>
    </xf>
    <xf numFmtId="0" fontId="14" fillId="0" borderId="0" xfId="0" applyFont="1" applyAlignment="1">
      <alignment horizontal="center" vertical="center"/>
    </xf>
    <xf numFmtId="0" fontId="38" fillId="2" borderId="10" xfId="0" applyFont="1" applyFill="1" applyBorder="1" applyAlignment="1">
      <alignment vertical="center"/>
    </xf>
    <xf numFmtId="0" fontId="16" fillId="2" borderId="1" xfId="0" applyFont="1" applyFill="1" applyBorder="1" applyAlignment="1">
      <alignment vertical="top"/>
    </xf>
    <xf numFmtId="0" fontId="16" fillId="0" borderId="0" xfId="0" applyFont="1" applyAlignment="1">
      <alignment vertical="top"/>
    </xf>
    <xf numFmtId="0" fontId="0" fillId="2" borderId="10" xfId="0" applyFill="1" applyBorder="1"/>
    <xf numFmtId="0" fontId="0" fillId="2" borderId="0" xfId="0" applyFill="1"/>
    <xf numFmtId="0" fontId="35" fillId="0" borderId="0" xfId="0" applyFont="1" applyAlignment="1">
      <alignment horizontal="left" vertical="center" wrapText="1" readingOrder="1"/>
    </xf>
    <xf numFmtId="0" fontId="40" fillId="2" borderId="0" xfId="0" applyFont="1" applyFill="1" applyAlignment="1">
      <alignment wrapText="1"/>
    </xf>
    <xf numFmtId="0" fontId="9" fillId="2" borderId="0" xfId="0" applyFont="1" applyFill="1"/>
    <xf numFmtId="0" fontId="41" fillId="2" borderId="0" xfId="0" applyFont="1" applyFill="1" applyAlignment="1">
      <alignment horizontal="left"/>
    </xf>
    <xf numFmtId="165" fontId="39" fillId="2" borderId="0" xfId="0" applyNumberFormat="1" applyFont="1" applyFill="1" applyAlignment="1">
      <alignment horizontal="right" vertical="center" wrapText="1" readingOrder="1"/>
    </xf>
    <xf numFmtId="165" fontId="42" fillId="0" borderId="0" xfId="0" applyNumberFormat="1" applyFont="1" applyAlignment="1">
      <alignment horizontal="right" vertical="center" wrapText="1" readingOrder="1"/>
    </xf>
    <xf numFmtId="0" fontId="8" fillId="0" borderId="0" xfId="0" applyFont="1" applyAlignment="1">
      <alignment vertical="top" wrapText="1"/>
    </xf>
    <xf numFmtId="165" fontId="7" fillId="0" borderId="0" xfId="0" applyNumberFormat="1" applyFont="1" applyAlignment="1">
      <alignment horizontal="right" vertical="center" wrapText="1" readingOrder="1"/>
    </xf>
    <xf numFmtId="0" fontId="7" fillId="0" borderId="0" xfId="0" applyFont="1" applyAlignment="1">
      <alignment horizontal="left" vertical="center" wrapText="1" readingOrder="1"/>
    </xf>
    <xf numFmtId="0" fontId="44" fillId="0" borderId="0" xfId="0" applyFont="1" applyAlignment="1">
      <alignment vertical="center"/>
    </xf>
    <xf numFmtId="0" fontId="44" fillId="0" borderId="0" xfId="0" applyFont="1" applyAlignment="1">
      <alignment horizontal="left" vertical="center"/>
    </xf>
    <xf numFmtId="0" fontId="3" fillId="0" borderId="0" xfId="1" applyAlignment="1">
      <alignment vertical="center"/>
    </xf>
    <xf numFmtId="0" fontId="47" fillId="0" borderId="10" xfId="0" applyFont="1" applyBorder="1" applyAlignment="1">
      <alignment vertical="center"/>
    </xf>
    <xf numFmtId="0" fontId="30" fillId="0" borderId="10" xfId="0" applyFont="1" applyBorder="1" applyAlignment="1">
      <alignment vertical="center"/>
    </xf>
    <xf numFmtId="0" fontId="8" fillId="0" borderId="0" xfId="0" applyFont="1" applyAlignment="1">
      <alignment vertical="center" wrapText="1"/>
    </xf>
    <xf numFmtId="0" fontId="7" fillId="2" borderId="17" xfId="0" applyFont="1" applyFill="1" applyBorder="1" applyAlignment="1">
      <alignment vertical="center" wrapText="1" readingOrder="1"/>
    </xf>
    <xf numFmtId="0" fontId="8" fillId="2" borderId="14" xfId="0" applyFont="1" applyFill="1" applyBorder="1" applyAlignment="1">
      <alignment vertical="top" wrapText="1"/>
    </xf>
    <xf numFmtId="0" fontId="0" fillId="2" borderId="0" xfId="0" applyFill="1" applyAlignment="1">
      <alignment vertical="center"/>
    </xf>
    <xf numFmtId="0" fontId="48" fillId="2" borderId="10" xfId="0" applyFont="1" applyFill="1" applyBorder="1" applyAlignment="1">
      <alignment horizontal="right" vertical="center"/>
    </xf>
    <xf numFmtId="0" fontId="15" fillId="0" borderId="10" xfId="0" applyFont="1" applyBorder="1" applyAlignment="1">
      <alignment vertical="center" wrapText="1"/>
    </xf>
    <xf numFmtId="0" fontId="12" fillId="0" borderId="0" xfId="0" applyFont="1" applyAlignment="1">
      <alignment vertical="center" wrapText="1"/>
    </xf>
    <xf numFmtId="0" fontId="15" fillId="0" borderId="0" xfId="0" applyFont="1" applyAlignment="1">
      <alignment vertical="center" wrapText="1"/>
    </xf>
    <xf numFmtId="0" fontId="48" fillId="2" borderId="0" xfId="0" applyFont="1" applyFill="1" applyAlignment="1">
      <alignment horizontal="right" vertical="center"/>
    </xf>
    <xf numFmtId="0" fontId="49" fillId="2" borderId="0" xfId="0" applyFont="1" applyFill="1" applyAlignment="1">
      <alignment horizontal="left" vertical="center"/>
    </xf>
    <xf numFmtId="0" fontId="50" fillId="0" borderId="0" xfId="0" applyFont="1" applyAlignment="1">
      <alignment horizontal="left" vertical="center" readingOrder="1"/>
    </xf>
    <xf numFmtId="0" fontId="35" fillId="9" borderId="0" xfId="0" applyFont="1" applyFill="1" applyAlignment="1">
      <alignment horizontal="right" vertical="center" wrapText="1" readingOrder="1"/>
    </xf>
    <xf numFmtId="0" fontId="35" fillId="0" borderId="0" xfId="0" applyFont="1" applyAlignment="1">
      <alignment vertical="center" wrapText="1" readingOrder="1"/>
    </xf>
    <xf numFmtId="0" fontId="0" fillId="0" borderId="0" xfId="0" applyAlignment="1">
      <alignment horizontal="center"/>
    </xf>
    <xf numFmtId="0" fontId="10" fillId="0" borderId="0" xfId="0" applyFont="1" applyAlignment="1">
      <alignment horizontal="center" vertical="center" wrapText="1"/>
    </xf>
    <xf numFmtId="0" fontId="5" fillId="0" borderId="0" xfId="0" applyFont="1"/>
    <xf numFmtId="49" fontId="56" fillId="0" borderId="0" xfId="0" applyNumberFormat="1" applyFont="1" applyAlignment="1">
      <alignment vertical="center" wrapText="1"/>
    </xf>
    <xf numFmtId="0" fontId="60" fillId="0" borderId="0" xfId="0" applyFont="1" applyAlignment="1">
      <alignment horizontal="center"/>
    </xf>
    <xf numFmtId="0" fontId="5" fillId="0" borderId="0" xfId="0" applyFont="1" applyAlignment="1">
      <alignment horizontal="left" vertical="center"/>
    </xf>
    <xf numFmtId="0" fontId="62" fillId="0" borderId="0" xfId="0" applyFont="1" applyAlignment="1">
      <alignment horizontal="left" vertical="center"/>
    </xf>
    <xf numFmtId="0" fontId="10" fillId="2" borderId="26" xfId="0" applyFont="1" applyFill="1" applyBorder="1" applyAlignment="1">
      <alignment horizontal="right" vertical="center" wrapText="1"/>
    </xf>
    <xf numFmtId="0" fontId="10" fillId="2" borderId="30" xfId="0" applyFont="1" applyFill="1" applyBorder="1" applyAlignment="1">
      <alignment horizontal="right" vertical="center" wrapText="1"/>
    </xf>
    <xf numFmtId="0" fontId="0" fillId="0" borderId="0" xfId="0" applyAlignment="1">
      <alignment horizontal="left" vertical="center" wrapText="1"/>
    </xf>
    <xf numFmtId="0" fontId="10" fillId="2" borderId="34" xfId="0" applyFont="1" applyFill="1" applyBorder="1" applyAlignment="1">
      <alignment horizontal="right" vertical="center" wrapText="1"/>
    </xf>
    <xf numFmtId="0" fontId="54" fillId="2" borderId="0" xfId="0" applyFont="1" applyFill="1" applyAlignment="1">
      <alignment vertical="center" wrapText="1"/>
    </xf>
    <xf numFmtId="165" fontId="7" fillId="2" borderId="0" xfId="0" applyNumberFormat="1" applyFont="1" applyFill="1" applyAlignment="1">
      <alignment vertical="top" wrapText="1" readingOrder="1"/>
    </xf>
    <xf numFmtId="0" fontId="9" fillId="0" borderId="28" xfId="0" applyFont="1" applyBorder="1" applyAlignment="1">
      <alignment horizontal="right" vertical="center"/>
    </xf>
    <xf numFmtId="0" fontId="5" fillId="0" borderId="40" xfId="0" applyFont="1" applyBorder="1" applyAlignment="1">
      <alignment horizontal="right" vertical="center"/>
    </xf>
    <xf numFmtId="0" fontId="10" fillId="2" borderId="42" xfId="0" applyFont="1" applyFill="1" applyBorder="1" applyAlignment="1">
      <alignment horizontal="right" vertical="center" wrapText="1"/>
    </xf>
    <xf numFmtId="0" fontId="5" fillId="3" borderId="0" xfId="0" applyFont="1" applyFill="1" applyAlignment="1">
      <alignment horizontal="center" vertical="center"/>
    </xf>
    <xf numFmtId="0" fontId="23" fillId="2" borderId="0" xfId="0" applyFont="1" applyFill="1" applyAlignment="1">
      <alignment horizontal="left"/>
    </xf>
    <xf numFmtId="0" fontId="32" fillId="0" borderId="0" xfId="0" applyFont="1" applyAlignment="1">
      <alignment horizontal="center"/>
    </xf>
    <xf numFmtId="0" fontId="0" fillId="0" borderId="21" xfId="0" applyBorder="1" applyAlignment="1">
      <alignment horizontal="center" vertical="center"/>
    </xf>
    <xf numFmtId="15" fontId="0" fillId="0" borderId="21" xfId="0" applyNumberFormat="1" applyBorder="1" applyAlignment="1">
      <alignment horizontal="center" vertical="center"/>
    </xf>
    <xf numFmtId="0" fontId="64" fillId="2" borderId="0" xfId="0" applyFont="1" applyFill="1" applyAlignment="1">
      <alignment horizontal="center"/>
    </xf>
    <xf numFmtId="0" fontId="6" fillId="6" borderId="45" xfId="0" applyFont="1" applyFill="1" applyBorder="1" applyAlignment="1">
      <alignment vertical="center"/>
    </xf>
    <xf numFmtId="164" fontId="0" fillId="0" borderId="0" xfId="0" applyNumberFormat="1" applyAlignment="1">
      <alignment horizontal="center"/>
    </xf>
    <xf numFmtId="0" fontId="62" fillId="0" borderId="0" xfId="0" applyFont="1" applyAlignment="1">
      <alignment horizontal="center"/>
    </xf>
    <xf numFmtId="0" fontId="6" fillId="2" borderId="0" xfId="0" applyFont="1" applyFill="1" applyAlignment="1">
      <alignment horizontal="center" vertical="center"/>
    </xf>
    <xf numFmtId="0" fontId="9" fillId="13" borderId="3" xfId="0" applyFont="1" applyFill="1" applyBorder="1" applyAlignment="1">
      <alignment horizontal="center" vertical="center" wrapText="1"/>
    </xf>
    <xf numFmtId="0" fontId="68" fillId="2" borderId="0" xfId="0" applyFont="1" applyFill="1" applyAlignment="1">
      <alignment horizontal="center"/>
    </xf>
    <xf numFmtId="0" fontId="14" fillId="13" borderId="0" xfId="0" applyFont="1" applyFill="1" applyAlignment="1">
      <alignment horizontal="center" vertical="center" wrapText="1" readingOrder="1"/>
    </xf>
    <xf numFmtId="0" fontId="14" fillId="13" borderId="6" xfId="0" applyFont="1" applyFill="1" applyBorder="1" applyAlignment="1">
      <alignment horizontal="center" vertical="center" wrapText="1" readingOrder="1"/>
    </xf>
    <xf numFmtId="0" fontId="14" fillId="13" borderId="55" xfId="0" applyFont="1" applyFill="1" applyBorder="1" applyAlignment="1">
      <alignment horizontal="center" vertical="center" wrapText="1" readingOrder="1"/>
    </xf>
    <xf numFmtId="0" fontId="14" fillId="13" borderId="54" xfId="0" applyFont="1" applyFill="1" applyBorder="1" applyAlignment="1">
      <alignment horizontal="center" vertical="center" wrapText="1" readingOrder="1"/>
    </xf>
    <xf numFmtId="0" fontId="35" fillId="0" borderId="56" xfId="0" applyFont="1" applyBorder="1" applyAlignment="1">
      <alignment horizontal="left" vertical="center" readingOrder="1"/>
    </xf>
    <xf numFmtId="0" fontId="35" fillId="0" borderId="57" xfId="0" applyFont="1" applyBorder="1" applyAlignment="1">
      <alignment horizontal="left" vertical="center" wrapText="1" readingOrder="1"/>
    </xf>
    <xf numFmtId="0" fontId="35" fillId="0" borderId="58" xfId="0" applyFont="1" applyBorder="1" applyAlignment="1">
      <alignment horizontal="left" vertical="center" readingOrder="1"/>
    </xf>
    <xf numFmtId="0" fontId="35" fillId="0" borderId="59" xfId="0" applyFont="1" applyBorder="1" applyAlignment="1">
      <alignment horizontal="left" vertical="center" wrapText="1" readingOrder="1"/>
    </xf>
    <xf numFmtId="0" fontId="50" fillId="0" borderId="59" xfId="0" applyFont="1" applyBorder="1" applyAlignment="1">
      <alignment horizontal="left" vertical="center" readingOrder="1"/>
    </xf>
    <xf numFmtId="0" fontId="6" fillId="2" borderId="7" xfId="0" applyFont="1" applyFill="1" applyBorder="1" applyAlignment="1">
      <alignment vertical="center"/>
    </xf>
    <xf numFmtId="0" fontId="6" fillId="2" borderId="53" xfId="0" applyFont="1" applyFill="1" applyBorder="1" applyAlignment="1">
      <alignment vertical="center"/>
    </xf>
    <xf numFmtId="0" fontId="14" fillId="14" borderId="46" xfId="0" applyFont="1" applyFill="1" applyBorder="1" applyAlignment="1">
      <alignment horizontal="center" vertical="center" wrapText="1"/>
    </xf>
    <xf numFmtId="0" fontId="14" fillId="14" borderId="47" xfId="0" applyFont="1" applyFill="1" applyBorder="1" applyAlignment="1">
      <alignment horizontal="center" vertical="center" wrapText="1"/>
    </xf>
    <xf numFmtId="0" fontId="14" fillId="14" borderId="62" xfId="0" applyFont="1" applyFill="1" applyBorder="1" applyAlignment="1">
      <alignment horizontal="center" vertical="center" wrapText="1"/>
    </xf>
    <xf numFmtId="0" fontId="35" fillId="2" borderId="0" xfId="0" applyFont="1" applyFill="1" applyAlignment="1">
      <alignment vertical="center" wrapText="1" readingOrder="1"/>
    </xf>
    <xf numFmtId="0" fontId="43" fillId="0" borderId="0" xfId="0" applyFont="1" applyAlignment="1">
      <alignment horizontal="left" vertical="center"/>
    </xf>
    <xf numFmtId="0" fontId="5" fillId="0" borderId="0" xfId="0" applyFont="1" applyAlignment="1">
      <alignment horizontal="center" vertical="center"/>
    </xf>
    <xf numFmtId="0" fontId="0" fillId="2" borderId="0" xfId="0" applyFill="1" applyAlignment="1">
      <alignment horizontal="center" vertical="center"/>
    </xf>
    <xf numFmtId="0" fontId="14" fillId="18" borderId="3" xfId="0" applyFont="1" applyFill="1" applyBorder="1" applyAlignment="1">
      <alignment horizontal="center" vertical="center" wrapText="1" readingOrder="1"/>
    </xf>
    <xf numFmtId="0" fontId="14" fillId="6" borderId="3" xfId="0" applyFont="1" applyFill="1" applyBorder="1" applyAlignment="1">
      <alignment horizontal="center" vertical="center" wrapText="1"/>
    </xf>
    <xf numFmtId="0" fontId="7" fillId="2" borderId="0" xfId="0" applyFont="1" applyFill="1" applyAlignment="1">
      <alignment vertical="center" wrapText="1" readingOrder="1"/>
    </xf>
    <xf numFmtId="0" fontId="0" fillId="2" borderId="0" xfId="0" applyFill="1" applyAlignment="1">
      <alignment wrapText="1"/>
    </xf>
    <xf numFmtId="0" fontId="0" fillId="0" borderId="0" xfId="0" applyAlignment="1">
      <alignment wrapText="1"/>
    </xf>
    <xf numFmtId="0" fontId="68" fillId="2" borderId="0" xfId="0" applyFont="1" applyFill="1" applyAlignment="1">
      <alignment horizontal="center" wrapText="1"/>
    </xf>
    <xf numFmtId="0" fontId="57" fillId="0" borderId="0" xfId="0" applyFont="1" applyAlignment="1">
      <alignment horizontal="left" vertical="center" wrapText="1"/>
    </xf>
    <xf numFmtId="0" fontId="6" fillId="0" borderId="0" xfId="0" applyFont="1" applyAlignment="1">
      <alignment vertical="center"/>
    </xf>
    <xf numFmtId="0" fontId="6" fillId="6" borderId="0" xfId="0" applyFont="1" applyFill="1" applyAlignment="1">
      <alignment horizontal="center" vertical="center" wrapText="1" readingOrder="1"/>
    </xf>
    <xf numFmtId="0" fontId="6" fillId="6" borderId="0" xfId="0" applyFont="1" applyFill="1" applyAlignment="1">
      <alignment horizontal="center" vertical="center" wrapText="1"/>
    </xf>
    <xf numFmtId="0" fontId="8" fillId="2" borderId="0" xfId="0" applyFont="1" applyFill="1" applyAlignment="1">
      <alignment vertical="center" wrapText="1"/>
    </xf>
    <xf numFmtId="0" fontId="5" fillId="9" borderId="65" xfId="0" applyFont="1" applyFill="1" applyBorder="1" applyAlignment="1">
      <alignment horizontal="right" vertical="center" wrapText="1" readingOrder="1"/>
    </xf>
    <xf numFmtId="0" fontId="35" fillId="0" borderId="48" xfId="0" applyFont="1" applyBorder="1" applyAlignment="1">
      <alignment horizontal="left" vertical="center" wrapText="1"/>
    </xf>
    <xf numFmtId="0" fontId="35" fillId="0" borderId="48" xfId="0" applyFont="1" applyBorder="1" applyAlignment="1" applyProtection="1">
      <alignment horizontal="left" vertical="center" wrapText="1"/>
      <protection locked="0"/>
    </xf>
    <xf numFmtId="0" fontId="0" fillId="0" borderId="0" xfId="0" applyProtection="1">
      <protection locked="0"/>
    </xf>
    <xf numFmtId="15" fontId="0" fillId="0" borderId="0" xfId="0" applyNumberFormat="1" applyAlignment="1" applyProtection="1">
      <alignment horizontal="center" vertical="center"/>
      <protection locked="0"/>
    </xf>
    <xf numFmtId="0" fontId="0" fillId="0" borderId="63" xfId="0" applyBorder="1" applyProtection="1">
      <protection locked="0"/>
    </xf>
    <xf numFmtId="0" fontId="31" fillId="0" borderId="0" xfId="0" applyFont="1" applyAlignment="1" applyProtection="1">
      <alignment wrapText="1"/>
      <protection locked="0"/>
    </xf>
    <xf numFmtId="0" fontId="53" fillId="0" borderId="0" xfId="0" applyFont="1" applyAlignment="1" applyProtection="1">
      <alignment horizontal="center"/>
      <protection locked="0"/>
    </xf>
    <xf numFmtId="0" fontId="0" fillId="0" borderId="0" xfId="0" applyAlignment="1" applyProtection="1">
      <alignment horizontal="center" vertical="center"/>
      <protection locked="0"/>
    </xf>
    <xf numFmtId="0" fontId="35" fillId="0" borderId="49" xfId="0" applyFont="1" applyBorder="1" applyAlignment="1" applyProtection="1">
      <alignment horizontal="left" vertical="center" wrapText="1"/>
      <protection locked="0"/>
    </xf>
    <xf numFmtId="0" fontId="0" fillId="0" borderId="50" xfId="0" applyBorder="1" applyProtection="1">
      <protection locked="0"/>
    </xf>
    <xf numFmtId="0" fontId="0" fillId="12" borderId="50" xfId="0" applyFill="1" applyBorder="1" applyProtection="1">
      <protection locked="0"/>
    </xf>
    <xf numFmtId="0" fontId="0" fillId="0" borderId="64" xfId="0" applyBorder="1" applyProtection="1">
      <protection locked="0"/>
    </xf>
    <xf numFmtId="15" fontId="0" fillId="12" borderId="0" xfId="0" applyNumberFormat="1" applyFill="1" applyAlignment="1" applyProtection="1">
      <alignment horizontal="center" vertical="center"/>
      <protection locked="0"/>
    </xf>
    <xf numFmtId="0" fontId="0" fillId="3" borderId="0" xfId="0" applyFill="1" applyAlignment="1">
      <alignment horizontal="center" vertical="center"/>
    </xf>
    <xf numFmtId="0" fontId="5" fillId="3" borderId="16" xfId="0" applyFont="1" applyFill="1" applyBorder="1" applyAlignment="1">
      <alignment horizontal="center" vertical="center"/>
    </xf>
    <xf numFmtId="0" fontId="9" fillId="0" borderId="0" xfId="0" applyFont="1" applyAlignment="1">
      <alignment horizontal="center" vertical="center"/>
    </xf>
    <xf numFmtId="0" fontId="12" fillId="0" borderId="14" xfId="0" applyFont="1" applyBorder="1" applyAlignment="1">
      <alignment vertical="center"/>
    </xf>
    <xf numFmtId="0" fontId="9" fillId="3" borderId="44" xfId="0" applyFont="1" applyFill="1" applyBorder="1" applyAlignment="1">
      <alignment horizontal="center" vertical="center"/>
    </xf>
    <xf numFmtId="0" fontId="9" fillId="19" borderId="66" xfId="0" applyFont="1" applyFill="1" applyBorder="1" applyAlignment="1">
      <alignment horizontal="center" vertical="center"/>
    </xf>
    <xf numFmtId="0" fontId="3" fillId="0" borderId="0" xfId="1"/>
    <xf numFmtId="44" fontId="10" fillId="0" borderId="0" xfId="0" applyNumberFormat="1" applyFont="1" applyAlignment="1">
      <alignment horizontal="center" vertical="center" wrapText="1"/>
    </xf>
    <xf numFmtId="0" fontId="14" fillId="17" borderId="3" xfId="0" applyFont="1" applyFill="1" applyBorder="1" applyAlignment="1">
      <alignment horizontal="center" vertical="center" wrapText="1" readingOrder="1"/>
    </xf>
    <xf numFmtId="0" fontId="71" fillId="0" borderId="73" xfId="0" applyFont="1" applyBorder="1" applyAlignment="1">
      <alignment horizontal="center" vertical="center" wrapText="1"/>
    </xf>
    <xf numFmtId="49" fontId="0" fillId="0" borderId="0" xfId="0" applyNumberFormat="1"/>
    <xf numFmtId="0" fontId="54" fillId="2" borderId="38" xfId="0" applyFont="1" applyFill="1" applyBorder="1" applyAlignment="1">
      <alignment vertical="center" wrapText="1"/>
    </xf>
    <xf numFmtId="44" fontId="9" fillId="15" borderId="24" xfId="4" applyFont="1" applyFill="1" applyBorder="1" applyAlignment="1">
      <alignment vertical="center"/>
    </xf>
    <xf numFmtId="9" fontId="8" fillId="20" borderId="86" xfId="5" applyFont="1" applyFill="1" applyBorder="1" applyAlignment="1">
      <alignment horizontal="center" vertical="center" wrapText="1"/>
    </xf>
    <xf numFmtId="0" fontId="5" fillId="9" borderId="79" xfId="0" applyFont="1" applyFill="1" applyBorder="1" applyAlignment="1">
      <alignment horizontal="center" vertical="center" wrapText="1"/>
    </xf>
    <xf numFmtId="44" fontId="52" fillId="9" borderId="84" xfId="4" applyFont="1" applyFill="1" applyBorder="1" applyAlignment="1">
      <alignment horizontal="center" vertical="center" wrapText="1"/>
    </xf>
    <xf numFmtId="44" fontId="52" fillId="9" borderId="80" xfId="4" applyFont="1" applyFill="1" applyBorder="1" applyAlignment="1">
      <alignment horizontal="center" vertical="center" wrapText="1"/>
    </xf>
    <xf numFmtId="0" fontId="73" fillId="2" borderId="0" xfId="0" applyFont="1" applyFill="1" applyAlignment="1">
      <alignment horizontal="left" vertical="center"/>
    </xf>
    <xf numFmtId="44" fontId="34" fillId="10" borderId="82" xfId="4" applyFont="1" applyFill="1" applyBorder="1" applyAlignment="1">
      <alignment horizontal="center" vertical="center"/>
    </xf>
    <xf numFmtId="0" fontId="5" fillId="10" borderId="83" xfId="0" applyFont="1" applyFill="1" applyBorder="1" applyAlignment="1">
      <alignment vertical="center"/>
    </xf>
    <xf numFmtId="0" fontId="34" fillId="0" borderId="0" xfId="0" applyFont="1" applyAlignment="1">
      <alignment horizontal="left" vertical="center"/>
    </xf>
    <xf numFmtId="166" fontId="5" fillId="10" borderId="82" xfId="5" applyNumberFormat="1" applyFont="1" applyFill="1" applyBorder="1" applyAlignment="1">
      <alignment horizontal="center" vertical="center"/>
    </xf>
    <xf numFmtId="164" fontId="6" fillId="23" borderId="0" xfId="0" applyNumberFormat="1" applyFont="1" applyFill="1" applyAlignment="1">
      <alignment horizontal="center" vertical="center"/>
    </xf>
    <xf numFmtId="0" fontId="67" fillId="15" borderId="71" xfId="0" applyFont="1" applyFill="1" applyBorder="1" applyAlignment="1">
      <alignment vertical="center" wrapText="1" readingOrder="1"/>
    </xf>
    <xf numFmtId="0" fontId="67" fillId="15" borderId="72" xfId="0" applyFont="1" applyFill="1" applyBorder="1" applyAlignment="1">
      <alignment vertical="center" wrapText="1" readingOrder="1"/>
    </xf>
    <xf numFmtId="0" fontId="67" fillId="15" borderId="18" xfId="0" applyFont="1" applyFill="1" applyBorder="1" applyAlignment="1">
      <alignment vertical="center" wrapText="1" readingOrder="1"/>
    </xf>
    <xf numFmtId="0" fontId="67" fillId="15" borderId="68" xfId="0" applyFont="1" applyFill="1" applyBorder="1" applyAlignment="1">
      <alignment vertical="center" wrapText="1" readingOrder="1"/>
    </xf>
    <xf numFmtId="0" fontId="5" fillId="10" borderId="90" xfId="0" applyFont="1" applyFill="1" applyBorder="1" applyAlignment="1">
      <alignment horizontal="right" vertical="center"/>
    </xf>
    <xf numFmtId="44" fontId="76" fillId="0" borderId="5" xfId="4" applyFont="1" applyFill="1" applyBorder="1" applyAlignment="1">
      <alignment horizontal="center" vertical="center" wrapText="1"/>
    </xf>
    <xf numFmtId="44" fontId="10" fillId="5" borderId="61" xfId="0" applyNumberFormat="1" applyFont="1" applyFill="1" applyBorder="1" applyAlignment="1">
      <alignment horizontal="center" vertical="center" wrapText="1"/>
    </xf>
    <xf numFmtId="0" fontId="10" fillId="5" borderId="61" xfId="0" applyFont="1" applyFill="1" applyBorder="1" applyAlignment="1">
      <alignment horizontal="left" vertical="center" wrapText="1"/>
    </xf>
    <xf numFmtId="0" fontId="14" fillId="6" borderId="92" xfId="0" applyFont="1" applyFill="1" applyBorder="1" applyAlignment="1">
      <alignment horizontal="center" vertical="center" wrapText="1"/>
    </xf>
    <xf numFmtId="44" fontId="5" fillId="0" borderId="76" xfId="4" applyFont="1" applyBorder="1" applyAlignment="1">
      <alignment vertical="center"/>
    </xf>
    <xf numFmtId="0" fontId="14" fillId="6" borderId="93" xfId="0" applyFont="1" applyFill="1" applyBorder="1" applyAlignment="1">
      <alignment horizontal="center" vertical="center" wrapText="1"/>
    </xf>
    <xf numFmtId="0" fontId="14" fillId="14" borderId="93" xfId="0" applyFont="1" applyFill="1" applyBorder="1" applyAlignment="1">
      <alignment horizontal="center" vertical="center" wrapText="1"/>
    </xf>
    <xf numFmtId="0" fontId="10" fillId="21" borderId="93" xfId="0" applyFont="1" applyFill="1" applyBorder="1" applyAlignment="1">
      <alignment horizontal="center" vertical="center" wrapText="1"/>
    </xf>
    <xf numFmtId="0" fontId="6" fillId="6" borderId="92" xfId="0" applyFont="1" applyFill="1" applyBorder="1" applyAlignment="1">
      <alignment horizontal="center" vertical="center" wrapText="1"/>
    </xf>
    <xf numFmtId="166" fontId="0" fillId="0" borderId="0" xfId="5" applyNumberFormat="1" applyFont="1" applyAlignment="1" applyProtection="1">
      <alignment vertical="center"/>
    </xf>
    <xf numFmtId="44" fontId="0" fillId="0" borderId="0" xfId="4" applyFont="1" applyAlignment="1" applyProtection="1">
      <alignment vertical="center"/>
    </xf>
    <xf numFmtId="10" fontId="0" fillId="0" borderId="0" xfId="5" applyNumberFormat="1" applyFont="1" applyAlignment="1" applyProtection="1">
      <alignment vertical="center"/>
    </xf>
    <xf numFmtId="0" fontId="5" fillId="10" borderId="90" xfId="0" applyFont="1" applyFill="1" applyBorder="1" applyAlignment="1">
      <alignment vertical="center"/>
    </xf>
    <xf numFmtId="44" fontId="78" fillId="6" borderId="84" xfId="4" applyFont="1" applyFill="1" applyBorder="1" applyAlignment="1">
      <alignment horizontal="center" vertical="center" wrapText="1"/>
    </xf>
    <xf numFmtId="44" fontId="78" fillId="6" borderId="80" xfId="4" applyFont="1" applyFill="1" applyBorder="1" applyAlignment="1">
      <alignment horizontal="center" vertical="center" wrapText="1"/>
    </xf>
    <xf numFmtId="0" fontId="58" fillId="6" borderId="80" xfId="4" applyNumberFormat="1" applyFont="1" applyFill="1" applyBorder="1" applyAlignment="1">
      <alignment horizontal="center" vertical="center" wrapText="1"/>
    </xf>
    <xf numFmtId="44" fontId="78" fillId="6" borderId="81" xfId="4" applyFont="1" applyFill="1" applyBorder="1" applyAlignment="1">
      <alignment horizontal="center" vertical="center" wrapText="1"/>
    </xf>
    <xf numFmtId="0" fontId="0" fillId="0" borderId="94" xfId="0" applyBorder="1"/>
    <xf numFmtId="0" fontId="0" fillId="0" borderId="94" xfId="0" applyBorder="1" applyAlignment="1">
      <alignment horizontal="center"/>
    </xf>
    <xf numFmtId="44" fontId="9" fillId="25" borderId="86" xfId="4" applyFont="1" applyFill="1" applyBorder="1" applyAlignment="1">
      <alignment vertical="center"/>
    </xf>
    <xf numFmtId="44" fontId="5" fillId="10" borderId="3" xfId="4" applyFont="1" applyFill="1" applyBorder="1" applyAlignment="1">
      <alignment horizontal="left" vertical="center"/>
    </xf>
    <xf numFmtId="44" fontId="52" fillId="26" borderId="80" xfId="4" applyFont="1" applyFill="1" applyBorder="1" applyAlignment="1">
      <alignment horizontal="center" vertical="center" wrapText="1"/>
    </xf>
    <xf numFmtId="0" fontId="54" fillId="2" borderId="0" xfId="0" applyFont="1" applyFill="1" applyAlignment="1">
      <alignment horizontal="left" vertical="center"/>
    </xf>
    <xf numFmtId="44" fontId="34" fillId="10" borderId="82" xfId="4" applyFont="1" applyFill="1" applyBorder="1" applyAlignment="1">
      <alignment horizontal="left" vertical="center"/>
    </xf>
    <xf numFmtId="44" fontId="77" fillId="10" borderId="82" xfId="4" applyFont="1" applyFill="1" applyBorder="1" applyAlignment="1">
      <alignment horizontal="left" vertical="center"/>
    </xf>
    <xf numFmtId="0" fontId="34" fillId="15" borderId="25" xfId="0" applyFont="1" applyFill="1" applyBorder="1" applyAlignment="1">
      <alignment vertical="center"/>
    </xf>
    <xf numFmtId="0" fontId="54" fillId="2" borderId="0" xfId="0" applyFont="1" applyFill="1" applyAlignment="1">
      <alignment horizontal="left" vertical="center" wrapText="1"/>
    </xf>
    <xf numFmtId="0" fontId="80" fillId="0" borderId="0" xfId="0" applyFont="1" applyAlignment="1">
      <alignment horizontal="center"/>
    </xf>
    <xf numFmtId="0" fontId="64" fillId="0" borderId="0" xfId="0" applyFont="1" applyAlignment="1">
      <alignment horizontal="center"/>
    </xf>
    <xf numFmtId="44" fontId="13" fillId="5" borderId="74" xfId="4" applyFont="1" applyFill="1" applyBorder="1" applyAlignment="1">
      <alignment horizontal="center" vertical="center"/>
    </xf>
    <xf numFmtId="44" fontId="81" fillId="5" borderId="74" xfId="4" applyFont="1" applyFill="1" applyBorder="1" applyAlignment="1">
      <alignment horizontal="left" vertical="center"/>
    </xf>
    <xf numFmtId="9" fontId="13" fillId="5" borderId="74" xfId="5" applyFont="1" applyFill="1" applyBorder="1" applyAlignment="1">
      <alignment horizontal="center" vertical="center"/>
    </xf>
    <xf numFmtId="0" fontId="35" fillId="0" borderId="0" xfId="0" applyFont="1" applyAlignment="1">
      <alignment horizontal="left" vertical="center" readingOrder="1"/>
    </xf>
    <xf numFmtId="0" fontId="0" fillId="9" borderId="0" xfId="0" applyFill="1"/>
    <xf numFmtId="0" fontId="35" fillId="2" borderId="58" xfId="0" applyFont="1" applyFill="1" applyBorder="1" applyAlignment="1">
      <alignment horizontal="left" vertical="center" readingOrder="1"/>
    </xf>
    <xf numFmtId="0" fontId="35" fillId="2" borderId="59" xfId="0" applyFont="1" applyFill="1" applyBorder="1" applyAlignment="1">
      <alignment horizontal="left" vertical="center" wrapText="1" readingOrder="1"/>
    </xf>
    <xf numFmtId="0" fontId="14" fillId="2" borderId="92" xfId="0" applyFont="1" applyFill="1" applyBorder="1" applyAlignment="1">
      <alignment horizontal="center" vertical="center" wrapText="1" readingOrder="1"/>
    </xf>
    <xf numFmtId="164" fontId="0" fillId="5" borderId="21" xfId="0" applyNumberFormat="1" applyFill="1" applyBorder="1" applyAlignment="1">
      <alignment horizontal="center" vertical="center"/>
    </xf>
    <xf numFmtId="0" fontId="85" fillId="2" borderId="10" xfId="0" applyFont="1" applyFill="1" applyBorder="1" applyAlignment="1">
      <alignment horizontal="left" vertical="center"/>
    </xf>
    <xf numFmtId="0" fontId="18" fillId="2" borderId="0" xfId="0" applyFont="1" applyFill="1" applyAlignment="1">
      <alignment horizontal="left" vertical="center" wrapText="1"/>
    </xf>
    <xf numFmtId="0" fontId="31" fillId="2" borderId="0" xfId="0" applyFont="1" applyFill="1" applyAlignment="1">
      <alignment horizontal="left" wrapText="1"/>
    </xf>
    <xf numFmtId="0" fontId="4" fillId="5" borderId="99" xfId="0" applyFont="1" applyFill="1" applyBorder="1" applyAlignment="1">
      <alignment horizontal="left"/>
    </xf>
    <xf numFmtId="0" fontId="4" fillId="5" borderId="0" xfId="0" applyFont="1" applyFill="1" applyAlignment="1">
      <alignment horizontal="left"/>
    </xf>
    <xf numFmtId="0" fontId="4" fillId="5" borderId="19" xfId="0" applyFont="1" applyFill="1" applyBorder="1" applyAlignment="1">
      <alignment horizontal="left"/>
    </xf>
    <xf numFmtId="0" fontId="0" fillId="0" borderId="19" xfId="0" applyBorder="1"/>
    <xf numFmtId="164" fontId="8" fillId="2" borderId="0" xfId="0" applyNumberFormat="1" applyFont="1" applyFill="1" applyAlignment="1">
      <alignment horizontal="center" vertical="center"/>
    </xf>
    <xf numFmtId="164" fontId="45" fillId="2" borderId="0" xfId="0" applyNumberFormat="1" applyFont="1" applyFill="1" applyAlignment="1">
      <alignment horizontal="center" vertical="center"/>
    </xf>
    <xf numFmtId="0" fontId="0" fillId="0" borderId="101" xfId="0" applyBorder="1"/>
    <xf numFmtId="0" fontId="10" fillId="2" borderId="32" xfId="0" applyFont="1" applyFill="1" applyBorder="1" applyAlignment="1">
      <alignment horizontal="right" vertical="center" wrapText="1"/>
    </xf>
    <xf numFmtId="0" fontId="10" fillId="2" borderId="36" xfId="0" applyFont="1" applyFill="1" applyBorder="1" applyAlignment="1">
      <alignment horizontal="right" vertical="center" wrapText="1"/>
    </xf>
    <xf numFmtId="9" fontId="13" fillId="5" borderId="107" xfId="5" applyFont="1" applyFill="1" applyBorder="1" applyAlignment="1">
      <alignment horizontal="center" vertical="center"/>
    </xf>
    <xf numFmtId="44" fontId="81" fillId="5" borderId="107" xfId="4" applyFont="1" applyFill="1" applyBorder="1" applyAlignment="1">
      <alignment horizontal="left" vertical="center"/>
    </xf>
    <xf numFmtId="0" fontId="5" fillId="9" borderId="61" xfId="0" applyFont="1" applyFill="1" applyBorder="1" applyAlignment="1">
      <alignment horizontal="right" vertical="center"/>
    </xf>
    <xf numFmtId="44" fontId="5" fillId="9" borderId="61" xfId="4" applyFont="1" applyFill="1" applyBorder="1" applyAlignment="1">
      <alignment horizontal="center" vertical="center"/>
    </xf>
    <xf numFmtId="44" fontId="79" fillId="9" borderId="61" xfId="4" applyFont="1" applyFill="1" applyBorder="1" applyAlignment="1">
      <alignment horizontal="left" vertical="center"/>
    </xf>
    <xf numFmtId="44" fontId="79" fillId="9" borderId="61" xfId="0" applyNumberFormat="1" applyFont="1" applyFill="1" applyBorder="1" applyAlignment="1">
      <alignment horizontal="left" vertical="center"/>
    </xf>
    <xf numFmtId="0" fontId="5" fillId="5" borderId="106" xfId="0" applyFont="1" applyFill="1" applyBorder="1" applyAlignment="1">
      <alignment horizontal="center" vertical="center"/>
    </xf>
    <xf numFmtId="164" fontId="0" fillId="12" borderId="86" xfId="4" applyNumberFormat="1" applyFont="1" applyFill="1" applyBorder="1" applyAlignment="1" applyProtection="1">
      <alignment horizontal="center" vertical="center" wrapText="1"/>
      <protection locked="0"/>
    </xf>
    <xf numFmtId="164" fontId="0" fillId="0" borderId="65" xfId="4" applyNumberFormat="1" applyFont="1" applyBorder="1" applyAlignment="1" applyProtection="1">
      <alignment horizontal="center" vertical="center" wrapText="1"/>
      <protection locked="0"/>
    </xf>
    <xf numFmtId="164" fontId="0" fillId="12" borderId="65" xfId="4" applyNumberFormat="1" applyFont="1" applyFill="1" applyBorder="1" applyAlignment="1" applyProtection="1">
      <alignment horizontal="center" vertical="center" wrapText="1"/>
      <protection locked="0"/>
    </xf>
    <xf numFmtId="164" fontId="0" fillId="0" borderId="76" xfId="4" applyNumberFormat="1" applyFont="1" applyBorder="1" applyAlignment="1" applyProtection="1">
      <alignment horizontal="center" vertical="center" wrapText="1"/>
      <protection locked="0"/>
    </xf>
    <xf numFmtId="44" fontId="5" fillId="12" borderId="86" xfId="4" applyFont="1" applyFill="1" applyBorder="1" applyAlignment="1" applyProtection="1">
      <alignment vertical="center"/>
      <protection locked="0"/>
    </xf>
    <xf numFmtId="44" fontId="5" fillId="0" borderId="65" xfId="4" applyFont="1" applyBorder="1" applyAlignment="1" applyProtection="1">
      <alignment vertical="center"/>
      <protection locked="0"/>
    </xf>
    <xf numFmtId="44" fontId="5" fillId="12" borderId="65" xfId="4" applyFont="1" applyFill="1" applyBorder="1" applyAlignment="1" applyProtection="1">
      <alignment vertical="center"/>
      <protection locked="0"/>
    </xf>
    <xf numFmtId="44" fontId="5" fillId="0" borderId="76" xfId="4" applyFont="1" applyBorder="1" applyAlignment="1" applyProtection="1">
      <alignment vertical="center"/>
      <protection locked="0"/>
    </xf>
    <xf numFmtId="0" fontId="0" fillId="0" borderId="74" xfId="0" applyBorder="1" applyAlignment="1" applyProtection="1">
      <alignment vertical="center"/>
      <protection locked="0"/>
    </xf>
    <xf numFmtId="44" fontId="5" fillId="10" borderId="3" xfId="4" applyFont="1" applyFill="1" applyBorder="1" applyAlignment="1">
      <alignment vertical="center"/>
    </xf>
    <xf numFmtId="44" fontId="5" fillId="9" borderId="3" xfId="4" applyFont="1" applyFill="1" applyBorder="1" applyAlignment="1">
      <alignment horizontal="left" vertical="center"/>
    </xf>
    <xf numFmtId="44" fontId="5" fillId="9" borderId="0" xfId="4" applyFont="1" applyFill="1" applyAlignment="1">
      <alignment vertical="center"/>
    </xf>
    <xf numFmtId="9" fontId="5" fillId="10" borderId="3" xfId="5" applyFont="1" applyFill="1" applyBorder="1" applyAlignment="1">
      <alignment horizontal="center" vertical="center"/>
    </xf>
    <xf numFmtId="9" fontId="13" fillId="10" borderId="3" xfId="5" applyFont="1" applyFill="1" applyBorder="1" applyAlignment="1">
      <alignment horizontal="center" vertical="center"/>
    </xf>
    <xf numFmtId="0" fontId="5" fillId="5" borderId="61" xfId="0" applyFont="1" applyFill="1" applyBorder="1" applyAlignment="1">
      <alignment horizontal="right" vertical="center"/>
    </xf>
    <xf numFmtId="9" fontId="9" fillId="5" borderId="61" xfId="5" applyFont="1" applyFill="1" applyBorder="1" applyAlignment="1">
      <alignment horizontal="center" vertical="center"/>
    </xf>
    <xf numFmtId="9" fontId="5" fillId="5" borderId="61" xfId="5" applyFont="1" applyFill="1" applyBorder="1" applyAlignment="1">
      <alignment horizontal="center" vertical="center"/>
    </xf>
    <xf numFmtId="0" fontId="9" fillId="26" borderId="80" xfId="4" applyNumberFormat="1" applyFont="1" applyFill="1" applyBorder="1" applyAlignment="1">
      <alignment horizontal="center" vertical="center" wrapText="1"/>
    </xf>
    <xf numFmtId="166" fontId="5" fillId="9" borderId="61" xfId="5" applyNumberFormat="1" applyFont="1" applyFill="1" applyBorder="1" applyAlignment="1">
      <alignment horizontal="center" vertical="center"/>
    </xf>
    <xf numFmtId="166" fontId="9" fillId="9" borderId="61" xfId="5" applyNumberFormat="1" applyFont="1" applyFill="1" applyBorder="1" applyAlignment="1">
      <alignment horizontal="center" vertical="center"/>
    </xf>
    <xf numFmtId="43" fontId="12" fillId="0" borderId="0" xfId="0" applyNumberFormat="1" applyFont="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0" fillId="0" borderId="5" xfId="0" applyBorder="1"/>
    <xf numFmtId="0" fontId="5" fillId="2" borderId="82" xfId="0" applyFont="1" applyFill="1" applyBorder="1"/>
    <xf numFmtId="165" fontId="62" fillId="2" borderId="7" xfId="0" applyNumberFormat="1" applyFont="1" applyFill="1" applyBorder="1" applyAlignment="1">
      <alignment horizontal="left" vertical="center" wrapText="1" readingOrder="1"/>
    </xf>
    <xf numFmtId="0" fontId="14" fillId="2" borderId="110" xfId="0" applyFont="1" applyFill="1" applyBorder="1" applyAlignment="1">
      <alignment horizontal="center" vertical="center" wrapText="1"/>
    </xf>
    <xf numFmtId="165" fontId="83" fillId="2" borderId="111" xfId="0" applyNumberFormat="1" applyFont="1" applyFill="1" applyBorder="1" applyAlignment="1">
      <alignment horizontal="left" vertical="center" wrapText="1" readingOrder="1"/>
    </xf>
    <xf numFmtId="0" fontId="9" fillId="2" borderId="82" xfId="0" applyFont="1" applyFill="1" applyBorder="1"/>
    <xf numFmtId="0" fontId="8" fillId="2" borderId="82" xfId="0" applyFont="1" applyFill="1" applyBorder="1" applyAlignment="1">
      <alignment horizontal="center" vertical="center" wrapText="1"/>
    </xf>
    <xf numFmtId="0" fontId="0" fillId="2" borderId="82" xfId="0" applyFill="1" applyBorder="1" applyAlignment="1">
      <alignment horizontal="right"/>
    </xf>
    <xf numFmtId="0" fontId="0" fillId="2" borderId="82" xfId="0" applyFill="1" applyBorder="1" applyAlignment="1">
      <alignment horizontal="left"/>
    </xf>
    <xf numFmtId="165" fontId="7" fillId="2" borderId="82" xfId="0" applyNumberFormat="1" applyFont="1" applyFill="1" applyBorder="1" applyAlignment="1">
      <alignment horizontal="right" vertical="center" wrapText="1" readingOrder="1"/>
    </xf>
    <xf numFmtId="165" fontId="35" fillId="0" borderId="82" xfId="0" applyNumberFormat="1" applyFont="1" applyBorder="1" applyAlignment="1">
      <alignment horizontal="right" vertical="center" wrapText="1" readingOrder="1"/>
    </xf>
    <xf numFmtId="0" fontId="51" fillId="0" borderId="0" xfId="0" applyFont="1" applyAlignment="1">
      <alignment horizontal="left" vertical="center" wrapText="1"/>
    </xf>
    <xf numFmtId="0" fontId="40" fillId="2" borderId="0" xfId="0" applyFont="1" applyFill="1" applyAlignment="1">
      <alignment horizontal="center" vertical="center" wrapText="1"/>
    </xf>
    <xf numFmtId="0" fontId="45" fillId="0" borderId="0" xfId="0" applyFont="1" applyAlignment="1">
      <alignment horizontal="center"/>
    </xf>
    <xf numFmtId="165" fontId="39" fillId="2" borderId="109" xfId="0" applyNumberFormat="1" applyFont="1" applyFill="1" applyBorder="1" applyAlignment="1">
      <alignment vertical="top" wrapText="1" readingOrder="1"/>
    </xf>
    <xf numFmtId="44" fontId="9" fillId="25" borderId="0" xfId="4" applyFont="1" applyFill="1" applyBorder="1" applyAlignment="1">
      <alignment vertical="center"/>
    </xf>
    <xf numFmtId="0" fontId="9" fillId="9" borderId="3" xfId="0" applyFont="1" applyFill="1" applyBorder="1" applyAlignment="1">
      <alignment horizontal="right" vertical="center" wrapText="1" readingOrder="1"/>
    </xf>
    <xf numFmtId="44" fontId="35" fillId="9" borderId="3" xfId="0" applyNumberFormat="1" applyFont="1" applyFill="1" applyBorder="1" applyAlignment="1">
      <alignment horizontal="right" vertical="center" wrapText="1" readingOrder="1"/>
    </xf>
    <xf numFmtId="44" fontId="35" fillId="10" borderId="3" xfId="0" applyNumberFormat="1" applyFont="1" applyFill="1" applyBorder="1" applyAlignment="1">
      <alignment horizontal="right" vertical="center" wrapText="1" readingOrder="1"/>
    </xf>
    <xf numFmtId="0" fontId="6" fillId="2" borderId="4" xfId="0" applyFont="1" applyFill="1" applyBorder="1" applyAlignment="1">
      <alignment vertical="center"/>
    </xf>
    <xf numFmtId="0" fontId="14" fillId="11" borderId="46" xfId="0" applyFont="1" applyFill="1" applyBorder="1" applyAlignment="1">
      <alignment horizontal="center" vertical="center" wrapText="1"/>
    </xf>
    <xf numFmtId="0" fontId="14" fillId="11" borderId="47" xfId="0" applyFont="1" applyFill="1" applyBorder="1" applyAlignment="1">
      <alignment horizontal="center" vertical="center" wrapText="1"/>
    </xf>
    <xf numFmtId="0" fontId="5" fillId="9" borderId="112" xfId="0" applyFont="1" applyFill="1" applyBorder="1" applyAlignment="1">
      <alignment horizontal="center" vertical="center" wrapText="1"/>
    </xf>
    <xf numFmtId="0" fontId="0" fillId="0" borderId="50" xfId="0" applyBorder="1" applyAlignment="1" applyProtection="1">
      <alignment horizontal="center" vertical="center"/>
      <protection locked="0"/>
    </xf>
    <xf numFmtId="0" fontId="0" fillId="0" borderId="0" xfId="0" applyProtection="1">
      <protection hidden="1"/>
    </xf>
    <xf numFmtId="0" fontId="6" fillId="6" borderId="3" xfId="0" applyFont="1" applyFill="1" applyBorder="1" applyAlignment="1">
      <alignment vertical="center"/>
    </xf>
    <xf numFmtId="0" fontId="57" fillId="0" borderId="0" xfId="0" applyFont="1" applyAlignment="1">
      <alignment vertical="top" wrapText="1"/>
    </xf>
    <xf numFmtId="0" fontId="6" fillId="2" borderId="3" xfId="0" applyFont="1" applyFill="1" applyBorder="1" applyAlignment="1">
      <alignment vertical="center"/>
    </xf>
    <xf numFmtId="0" fontId="14" fillId="2" borderId="3" xfId="0" applyFont="1" applyFill="1" applyBorder="1" applyAlignment="1">
      <alignment horizontal="center" vertical="center" wrapText="1"/>
    </xf>
    <xf numFmtId="166" fontId="0" fillId="6" borderId="0" xfId="5" applyNumberFormat="1" applyFont="1" applyFill="1" applyAlignment="1" applyProtection="1">
      <alignment vertical="center"/>
    </xf>
    <xf numFmtId="10" fontId="0" fillId="6" borderId="0" xfId="5" applyNumberFormat="1" applyFont="1" applyFill="1" applyAlignment="1" applyProtection="1">
      <alignment vertical="center"/>
    </xf>
    <xf numFmtId="49" fontId="0" fillId="0" borderId="0" xfId="0" applyNumberFormat="1" applyAlignment="1">
      <alignment horizontal="center" vertical="center" wrapText="1"/>
    </xf>
    <xf numFmtId="49" fontId="0" fillId="0" borderId="0" xfId="0" applyNumberFormat="1" applyAlignment="1">
      <alignment horizontal="center" vertical="center"/>
    </xf>
    <xf numFmtId="17"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44" fontId="0" fillId="0" borderId="0" xfId="4" applyFont="1" applyFill="1" applyBorder="1" applyAlignment="1" applyProtection="1">
      <alignment vertical="center"/>
    </xf>
    <xf numFmtId="0" fontId="101" fillId="6" borderId="0" xfId="0" applyFont="1" applyFill="1" applyAlignment="1" applyProtection="1">
      <alignment horizontal="center" vertical="center" wrapText="1"/>
      <protection locked="0"/>
    </xf>
    <xf numFmtId="0" fontId="35" fillId="13" borderId="8" xfId="0" applyFont="1" applyFill="1" applyBorder="1" applyAlignment="1">
      <alignment horizontal="center" vertical="center" wrapText="1" readingOrder="1"/>
    </xf>
    <xf numFmtId="43" fontId="70" fillId="0" borderId="0" xfId="0" applyNumberFormat="1" applyFont="1" applyAlignment="1" applyProtection="1">
      <alignment horizontal="left" vertical="center" wrapText="1"/>
      <protection locked="0"/>
    </xf>
    <xf numFmtId="0" fontId="6" fillId="6" borderId="52" xfId="0" applyFont="1" applyFill="1" applyBorder="1" applyAlignment="1">
      <alignment horizontal="center" vertical="center" wrapText="1"/>
    </xf>
    <xf numFmtId="0" fontId="6" fillId="18" borderId="3" xfId="0" applyFont="1" applyFill="1" applyBorder="1" applyAlignment="1">
      <alignment horizontal="center" vertical="center" wrapText="1" readingOrder="1"/>
    </xf>
    <xf numFmtId="165" fontId="6" fillId="4" borderId="13" xfId="0" applyNumberFormat="1" applyFont="1" applyFill="1" applyBorder="1" applyAlignment="1">
      <alignment horizontal="left" vertical="center" readingOrder="1"/>
    </xf>
    <xf numFmtId="0" fontId="0" fillId="2" borderId="0" xfId="0" applyFill="1" applyAlignment="1">
      <alignment horizontal="center" wrapText="1"/>
    </xf>
    <xf numFmtId="0" fontId="6" fillId="6" borderId="69" xfId="0" applyFont="1" applyFill="1" applyBorder="1" applyAlignment="1">
      <alignment horizontal="center" vertical="center" wrapText="1"/>
    </xf>
    <xf numFmtId="0" fontId="0" fillId="0" borderId="0" xfId="0" applyAlignment="1">
      <alignment horizontal="center" wrapText="1"/>
    </xf>
    <xf numFmtId="165" fontId="6" fillId="4" borderId="13" xfId="0" applyNumberFormat="1" applyFont="1" applyFill="1" applyBorder="1" applyAlignment="1">
      <alignment vertical="center" readingOrder="1"/>
    </xf>
    <xf numFmtId="165" fontId="6" fillId="4" borderId="0" xfId="0" applyNumberFormat="1" applyFont="1" applyFill="1" applyAlignment="1">
      <alignment vertical="center" readingOrder="1"/>
    </xf>
    <xf numFmtId="0" fontId="6" fillId="6" borderId="134" xfId="0" applyFont="1" applyFill="1" applyBorder="1" applyAlignment="1">
      <alignment horizontal="center" vertical="center" wrapText="1"/>
    </xf>
    <xf numFmtId="0" fontId="6" fillId="4" borderId="135" xfId="0" applyFont="1" applyFill="1" applyBorder="1" applyAlignment="1">
      <alignment horizontal="left" vertical="center" readingOrder="1"/>
    </xf>
    <xf numFmtId="0" fontId="6" fillId="6" borderId="70" xfId="0" applyFont="1" applyFill="1" applyBorder="1" applyAlignment="1">
      <alignment horizontal="center" vertical="center" wrapText="1"/>
    </xf>
    <xf numFmtId="44" fontId="35" fillId="9" borderId="69" xfId="4" applyFont="1" applyFill="1" applyBorder="1" applyAlignment="1">
      <alignment horizontal="center" vertical="center" wrapText="1" readingOrder="1"/>
    </xf>
    <xf numFmtId="44" fontId="35" fillId="9" borderId="70" xfId="4" applyFont="1" applyFill="1" applyBorder="1" applyAlignment="1">
      <alignment horizontal="center" vertical="center" wrapText="1" readingOrder="1"/>
    </xf>
    <xf numFmtId="0" fontId="68" fillId="2" borderId="69" xfId="0" applyFont="1" applyFill="1" applyBorder="1" applyAlignment="1">
      <alignment horizontal="center" vertical="center" wrapText="1"/>
    </xf>
    <xf numFmtId="0" fontId="68" fillId="2" borderId="70" xfId="0" applyFont="1" applyFill="1" applyBorder="1" applyAlignment="1">
      <alignment horizontal="center" vertical="center" wrapText="1"/>
    </xf>
    <xf numFmtId="0" fontId="6" fillId="18" borderId="8" xfId="0" applyFont="1" applyFill="1" applyBorder="1" applyAlignment="1">
      <alignment horizontal="center" vertical="center" wrapText="1" readingOrder="1"/>
    </xf>
    <xf numFmtId="0" fontId="82" fillId="15" borderId="9" xfId="0" applyFont="1" applyFill="1" applyBorder="1" applyAlignment="1">
      <alignment vertical="center" wrapText="1" readingOrder="1"/>
    </xf>
    <xf numFmtId="44" fontId="9" fillId="9" borderId="69" xfId="0" applyNumberFormat="1" applyFont="1" applyFill="1" applyBorder="1" applyAlignment="1">
      <alignment horizontal="right" vertical="center" wrapText="1"/>
    </xf>
    <xf numFmtId="44" fontId="9" fillId="9" borderId="70" xfId="0" applyNumberFormat="1" applyFont="1" applyFill="1" applyBorder="1" applyAlignment="1">
      <alignment horizontal="right" vertical="center" wrapText="1"/>
    </xf>
    <xf numFmtId="44" fontId="35" fillId="9" borderId="91" xfId="4" applyFont="1" applyFill="1" applyBorder="1" applyAlignment="1" applyProtection="1">
      <alignment horizontal="left" vertical="center" wrapText="1" readingOrder="1"/>
    </xf>
    <xf numFmtId="166" fontId="7" fillId="9" borderId="17" xfId="0" applyNumberFormat="1" applyFont="1" applyFill="1" applyBorder="1" applyAlignment="1">
      <alignment horizontal="center" vertical="center" wrapText="1" readingOrder="1"/>
    </xf>
    <xf numFmtId="44" fontId="7" fillId="2" borderId="4" xfId="4" applyFont="1" applyFill="1" applyBorder="1" applyAlignment="1" applyProtection="1">
      <alignment horizontal="left" vertical="center" wrapText="1" readingOrder="1"/>
      <protection locked="0"/>
    </xf>
    <xf numFmtId="44" fontId="35" fillId="9" borderId="4" xfId="4" applyFont="1" applyFill="1" applyBorder="1" applyAlignment="1" applyProtection="1">
      <alignment horizontal="left" vertical="center" wrapText="1" readingOrder="1"/>
    </xf>
    <xf numFmtId="166" fontId="7" fillId="9" borderId="8" xfId="5" applyNumberFormat="1" applyFont="1" applyFill="1" applyBorder="1" applyAlignment="1">
      <alignment horizontal="center" vertical="center" wrapText="1" readingOrder="1"/>
    </xf>
    <xf numFmtId="44" fontId="36" fillId="9" borderId="132" xfId="4" applyFont="1" applyFill="1" applyBorder="1" applyAlignment="1">
      <alignment horizontal="left" vertical="center" wrapText="1" readingOrder="1"/>
    </xf>
    <xf numFmtId="44" fontId="0" fillId="0" borderId="69" xfId="4" applyFont="1" applyBorder="1" applyAlignment="1" applyProtection="1">
      <alignment vertical="center"/>
      <protection locked="0"/>
    </xf>
    <xf numFmtId="44" fontId="0" fillId="0" borderId="70" xfId="4" applyFont="1" applyBorder="1" applyAlignment="1" applyProtection="1">
      <alignment vertical="center"/>
      <protection locked="0"/>
    </xf>
    <xf numFmtId="44" fontId="0" fillId="0" borderId="69" xfId="4" applyFont="1" applyFill="1" applyBorder="1" applyAlignment="1" applyProtection="1">
      <alignment vertical="center"/>
      <protection locked="0"/>
    </xf>
    <xf numFmtId="44" fontId="0" fillId="0" borderId="70" xfId="4" applyFont="1" applyFill="1" applyBorder="1" applyAlignment="1" applyProtection="1">
      <alignment vertical="center"/>
      <protection locked="0"/>
    </xf>
    <xf numFmtId="167" fontId="13" fillId="0" borderId="69" xfId="4" applyNumberFormat="1" applyFont="1" applyFill="1" applyBorder="1" applyAlignment="1" applyProtection="1">
      <alignment horizontal="left" vertical="center" readingOrder="1"/>
      <protection locked="0"/>
    </xf>
    <xf numFmtId="167" fontId="13" fillId="0" borderId="70" xfId="4" applyNumberFormat="1" applyFont="1" applyFill="1" applyBorder="1" applyAlignment="1" applyProtection="1">
      <alignment vertical="center" readingOrder="1"/>
      <protection locked="0"/>
    </xf>
    <xf numFmtId="167" fontId="13" fillId="0" borderId="69" xfId="4" applyNumberFormat="1" applyFont="1" applyFill="1" applyBorder="1" applyAlignment="1" applyProtection="1">
      <alignment vertical="center" readingOrder="1"/>
      <protection locked="0"/>
    </xf>
    <xf numFmtId="167" fontId="13" fillId="0" borderId="70" xfId="4" applyNumberFormat="1" applyFont="1" applyFill="1" applyBorder="1" applyAlignment="1" applyProtection="1">
      <alignment horizontal="left" vertical="center" wrapText="1" readingOrder="1"/>
      <protection locked="0"/>
    </xf>
    <xf numFmtId="167" fontId="13" fillId="4" borderId="13" xfId="4" applyNumberFormat="1" applyFont="1" applyFill="1" applyBorder="1" applyAlignment="1">
      <alignment horizontal="left" vertical="center" readingOrder="1"/>
    </xf>
    <xf numFmtId="167" fontId="13" fillId="0" borderId="70" xfId="4" applyNumberFormat="1" applyFont="1" applyFill="1" applyBorder="1" applyAlignment="1" applyProtection="1">
      <alignment horizontal="left" vertical="center" wrapText="1"/>
      <protection locked="0"/>
    </xf>
    <xf numFmtId="167" fontId="13" fillId="0" borderId="69" xfId="4" applyNumberFormat="1" applyFont="1" applyFill="1" applyBorder="1" applyAlignment="1" applyProtection="1">
      <alignment horizontal="left" vertical="center" wrapText="1"/>
      <protection locked="0"/>
    </xf>
    <xf numFmtId="167" fontId="13" fillId="0" borderId="70" xfId="4" applyNumberFormat="1" applyFont="1" applyFill="1" applyBorder="1" applyAlignment="1" applyProtection="1">
      <alignment vertical="center" wrapText="1" readingOrder="1"/>
      <protection locked="0"/>
    </xf>
    <xf numFmtId="167" fontId="13" fillId="0" borderId="69" xfId="4" applyNumberFormat="1" applyFont="1" applyFill="1" applyBorder="1" applyAlignment="1" applyProtection="1">
      <alignment vertical="center" wrapText="1" readingOrder="1"/>
      <protection locked="0"/>
    </xf>
    <xf numFmtId="167" fontId="13" fillId="4" borderId="135" xfId="4" applyNumberFormat="1" applyFont="1" applyFill="1" applyBorder="1" applyAlignment="1">
      <alignment horizontal="left" vertical="center" readingOrder="1"/>
    </xf>
    <xf numFmtId="0" fontId="35" fillId="9" borderId="0" xfId="0" applyFont="1" applyFill="1" applyAlignment="1">
      <alignment horizontal="left" vertical="center" wrapText="1" readingOrder="1"/>
    </xf>
    <xf numFmtId="44" fontId="0" fillId="9" borderId="69" xfId="0" applyNumberFormat="1" applyFill="1" applyBorder="1" applyAlignment="1">
      <alignment horizontal="right" vertical="center" wrapText="1"/>
    </xf>
    <xf numFmtId="44" fontId="8" fillId="9" borderId="70" xfId="0" applyNumberFormat="1" applyFont="1" applyFill="1" applyBorder="1" applyAlignment="1">
      <alignment horizontal="right" vertical="center" wrapText="1"/>
    </xf>
    <xf numFmtId="0" fontId="50" fillId="9" borderId="0" xfId="0" applyFont="1" applyFill="1" applyAlignment="1">
      <alignment horizontal="left" vertical="center" wrapText="1" readingOrder="1"/>
    </xf>
    <xf numFmtId="164" fontId="6" fillId="0" borderId="65" xfId="4" applyNumberFormat="1" applyFont="1" applyFill="1" applyBorder="1" applyAlignment="1" applyProtection="1">
      <alignment horizontal="center" vertical="center" wrapText="1"/>
      <protection locked="0"/>
    </xf>
    <xf numFmtId="44" fontId="5" fillId="0" borderId="65" xfId="4" applyFont="1" applyFill="1" applyBorder="1" applyAlignment="1" applyProtection="1">
      <alignment horizontal="center" vertical="center"/>
      <protection locked="0"/>
    </xf>
    <xf numFmtId="0" fontId="102" fillId="0" borderId="61" xfId="0" applyFont="1" applyBorder="1" applyAlignment="1">
      <alignment horizontal="right" vertical="center"/>
    </xf>
    <xf numFmtId="44" fontId="103" fillId="9" borderId="81" xfId="4" applyFont="1" applyFill="1" applyBorder="1" applyAlignment="1">
      <alignment horizontal="center" vertical="center" wrapText="1"/>
    </xf>
    <xf numFmtId="0" fontId="50" fillId="27" borderId="0" xfId="0" applyFont="1" applyFill="1" applyAlignment="1">
      <alignment horizontal="left" vertical="center" readingOrder="1"/>
    </xf>
    <xf numFmtId="0" fontId="104" fillId="15" borderId="0" xfId="0" applyFont="1" applyFill="1" applyAlignment="1">
      <alignment horizontal="left" vertical="center" wrapText="1" readingOrder="1"/>
    </xf>
    <xf numFmtId="0" fontId="10" fillId="21" borderId="39"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3" xfId="0" applyFont="1" applyFill="1" applyBorder="1" applyAlignment="1">
      <alignment horizontal="left" vertical="center"/>
    </xf>
    <xf numFmtId="0" fontId="28" fillId="2" borderId="0" xfId="0" applyFont="1" applyFill="1" applyAlignment="1">
      <alignment vertical="center" wrapText="1"/>
    </xf>
    <xf numFmtId="44" fontId="13" fillId="0" borderId="0" xfId="4" applyFont="1" applyBorder="1" applyAlignment="1" applyProtection="1">
      <alignment vertical="center"/>
      <protection locked="0"/>
    </xf>
    <xf numFmtId="44" fontId="13" fillId="0" borderId="0" xfId="4" applyFont="1" applyBorder="1" applyAlignment="1" applyProtection="1">
      <alignment horizontal="center" vertical="center"/>
      <protection locked="0"/>
    </xf>
    <xf numFmtId="44" fontId="13" fillId="0" borderId="65" xfId="4" applyFont="1" applyBorder="1" applyAlignment="1" applyProtection="1">
      <alignment vertical="center" wrapText="1"/>
      <protection locked="0"/>
    </xf>
    <xf numFmtId="44" fontId="13" fillId="0" borderId="65" xfId="4" applyFont="1" applyBorder="1" applyAlignment="1" applyProtection="1">
      <alignment vertical="center"/>
      <protection locked="0"/>
    </xf>
    <xf numFmtId="44" fontId="13" fillId="0" borderId="65" xfId="4" applyFont="1" applyFill="1" applyBorder="1" applyAlignment="1" applyProtection="1">
      <alignment horizontal="center" vertical="center"/>
      <protection locked="0"/>
    </xf>
    <xf numFmtId="44" fontId="13" fillId="0" borderId="65" xfId="4" applyFont="1" applyFill="1" applyBorder="1" applyAlignment="1" applyProtection="1">
      <alignment vertical="center"/>
      <protection locked="0"/>
    </xf>
    <xf numFmtId="44" fontId="13" fillId="0" borderId="85" xfId="4" applyFont="1" applyFill="1" applyBorder="1" applyAlignment="1" applyProtection="1">
      <alignment horizontal="center" vertical="center" wrapText="1"/>
      <protection locked="0"/>
    </xf>
    <xf numFmtId="44" fontId="13" fillId="0" borderId="86" xfId="4" applyFont="1" applyFill="1" applyBorder="1" applyAlignment="1" applyProtection="1">
      <alignment horizontal="center" vertical="center" wrapText="1"/>
      <protection locked="0"/>
    </xf>
    <xf numFmtId="44" fontId="13" fillId="0" borderId="86" xfId="4" applyFont="1" applyFill="1" applyBorder="1" applyAlignment="1" applyProtection="1">
      <alignment horizontal="left" vertical="center" wrapText="1"/>
      <protection locked="0"/>
    </xf>
    <xf numFmtId="44" fontId="13" fillId="0" borderId="86" xfId="4" applyFont="1" applyFill="1" applyBorder="1" applyAlignment="1" applyProtection="1">
      <alignment horizontal="center" vertical="center"/>
      <protection locked="0"/>
    </xf>
    <xf numFmtId="44" fontId="13" fillId="0" borderId="75" xfId="4" applyFont="1" applyFill="1" applyBorder="1" applyAlignment="1" applyProtection="1">
      <alignment horizontal="left" vertical="center" wrapText="1"/>
      <protection locked="0"/>
    </xf>
    <xf numFmtId="44" fontId="13" fillId="0" borderId="65" xfId="4" applyFont="1" applyFill="1" applyBorder="1" applyAlignment="1" applyProtection="1">
      <alignment horizontal="right" vertical="center" wrapText="1"/>
      <protection locked="0"/>
    </xf>
    <xf numFmtId="44" fontId="13" fillId="0" borderId="65" xfId="4" applyFont="1" applyFill="1" applyBorder="1" applyAlignment="1" applyProtection="1">
      <alignment horizontal="left" vertical="center" wrapText="1"/>
      <protection locked="0"/>
    </xf>
    <xf numFmtId="44" fontId="13" fillId="0" borderId="77" xfId="4" applyFont="1" applyFill="1" applyBorder="1" applyAlignment="1" applyProtection="1">
      <alignment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44" fontId="13" fillId="0" borderId="65" xfId="0" applyNumberFormat="1" applyFont="1" applyBorder="1" applyAlignment="1" applyProtection="1">
      <alignment horizontal="center" vertical="center"/>
      <protection locked="0"/>
    </xf>
    <xf numFmtId="0" fontId="13" fillId="0" borderId="23" xfId="0" applyFont="1" applyBorder="1" applyAlignment="1" applyProtection="1">
      <alignment vertical="center"/>
      <protection locked="0"/>
    </xf>
    <xf numFmtId="44" fontId="13" fillId="0" borderId="76" xfId="4" applyFont="1" applyBorder="1" applyAlignment="1" applyProtection="1">
      <alignment vertical="center"/>
      <protection locked="0"/>
    </xf>
    <xf numFmtId="44" fontId="13" fillId="0" borderId="76" xfId="4" applyFont="1" applyBorder="1" applyAlignment="1" applyProtection="1">
      <alignment horizontal="left" vertical="center"/>
      <protection locked="0"/>
    </xf>
    <xf numFmtId="44" fontId="13" fillId="0" borderId="65" xfId="4" applyFont="1" applyBorder="1" applyAlignment="1" applyProtection="1">
      <alignment horizontal="center" vertical="center"/>
      <protection locked="0"/>
    </xf>
    <xf numFmtId="0" fontId="13" fillId="0" borderId="0" xfId="0" applyFont="1" applyAlignment="1" applyProtection="1">
      <alignment vertical="center"/>
      <protection locked="0"/>
    </xf>
    <xf numFmtId="44" fontId="13" fillId="0" borderId="76" xfId="4" applyFont="1" applyBorder="1" applyAlignment="1" applyProtection="1">
      <alignment horizontal="center" vertical="center"/>
      <protection locked="0"/>
    </xf>
    <xf numFmtId="0" fontId="65" fillId="5" borderId="136" xfId="0" applyFont="1" applyFill="1" applyBorder="1" applyAlignment="1">
      <alignment horizontal="center" vertical="center" wrapText="1"/>
    </xf>
    <xf numFmtId="0" fontId="65" fillId="5" borderId="137" xfId="0" applyFont="1" applyFill="1" applyBorder="1" applyAlignment="1">
      <alignment horizontal="center" vertical="center"/>
    </xf>
    <xf numFmtId="15" fontId="65" fillId="5" borderId="137" xfId="0" applyNumberFormat="1" applyFont="1" applyFill="1" applyBorder="1" applyAlignment="1">
      <alignment horizontal="center" vertical="center"/>
    </xf>
    <xf numFmtId="0" fontId="65" fillId="5" borderId="138" xfId="0" applyFont="1" applyFill="1" applyBorder="1" applyAlignment="1">
      <alignment horizontal="center" vertical="center" wrapText="1"/>
    </xf>
    <xf numFmtId="0" fontId="65" fillId="5" borderId="139" xfId="0" applyFont="1" applyFill="1" applyBorder="1" applyAlignment="1">
      <alignment horizontal="center" vertical="center"/>
    </xf>
    <xf numFmtId="15" fontId="65" fillId="5" borderId="139" xfId="0" applyNumberFormat="1" applyFont="1" applyFill="1" applyBorder="1" applyAlignment="1">
      <alignment horizontal="center" vertical="center"/>
    </xf>
    <xf numFmtId="0" fontId="65" fillId="5" borderId="140" xfId="0" applyFont="1" applyFill="1" applyBorder="1" applyAlignment="1">
      <alignment horizontal="center" vertical="center" wrapText="1"/>
    </xf>
    <xf numFmtId="0" fontId="65" fillId="5" borderId="141" xfId="0" applyFont="1" applyFill="1" applyBorder="1" applyAlignment="1">
      <alignment horizontal="center" vertical="center"/>
    </xf>
    <xf numFmtId="15" fontId="65" fillId="5" borderId="141" xfId="0" applyNumberFormat="1" applyFont="1" applyFill="1" applyBorder="1" applyAlignment="1">
      <alignment horizontal="center" vertical="center"/>
    </xf>
    <xf numFmtId="164" fontId="45" fillId="5" borderId="137" xfId="0" applyNumberFormat="1" applyFont="1" applyFill="1" applyBorder="1" applyAlignment="1">
      <alignment horizontal="center" vertical="center"/>
    </xf>
    <xf numFmtId="164" fontId="45" fillId="5" borderId="139" xfId="0" applyNumberFormat="1" applyFont="1" applyFill="1" applyBorder="1" applyAlignment="1">
      <alignment horizontal="center" vertical="center"/>
    </xf>
    <xf numFmtId="164" fontId="45" fillId="5" borderId="141" xfId="0" applyNumberFormat="1" applyFont="1" applyFill="1" applyBorder="1" applyAlignment="1">
      <alignment horizontal="center" vertical="center"/>
    </xf>
    <xf numFmtId="0" fontId="49" fillId="2" borderId="10" xfId="0" applyFont="1" applyFill="1" applyBorder="1" applyAlignment="1">
      <alignment horizontal="left" vertical="center"/>
    </xf>
    <xf numFmtId="0" fontId="8" fillId="2" borderId="0" xfId="0" applyFont="1" applyFill="1" applyAlignment="1">
      <alignment vertical="top" wrapText="1"/>
    </xf>
    <xf numFmtId="0" fontId="25" fillId="7" borderId="0" xfId="0" applyFont="1" applyFill="1" applyAlignment="1">
      <alignment horizontal="center" vertical="center"/>
    </xf>
    <xf numFmtId="0" fontId="107" fillId="0" borderId="0" xfId="0" applyFont="1"/>
    <xf numFmtId="166" fontId="5" fillId="0" borderId="61" xfId="4" applyNumberFormat="1" applyFont="1" applyFill="1" applyBorder="1" applyAlignment="1" applyProtection="1">
      <alignment horizontal="center" vertical="center"/>
      <protection locked="0"/>
    </xf>
    <xf numFmtId="166" fontId="79" fillId="0" borderId="61" xfId="5" applyNumberFormat="1" applyFont="1" applyFill="1" applyBorder="1" applyAlignment="1" applyProtection="1">
      <alignment horizontal="center" vertical="center"/>
      <protection locked="0"/>
    </xf>
    <xf numFmtId="0" fontId="9" fillId="5" borderId="142" xfId="0" applyFont="1" applyFill="1" applyBorder="1" applyAlignment="1">
      <alignment horizontal="center" vertical="center" wrapText="1"/>
    </xf>
    <xf numFmtId="0" fontId="14" fillId="6" borderId="146" xfId="0" applyFont="1" applyFill="1" applyBorder="1" applyAlignment="1">
      <alignment horizontal="center" vertical="center"/>
    </xf>
    <xf numFmtId="0" fontId="9" fillId="5" borderId="147" xfId="0" applyFont="1" applyFill="1" applyBorder="1" applyAlignment="1">
      <alignment horizontal="center" vertical="center" wrapText="1"/>
    </xf>
    <xf numFmtId="164" fontId="8" fillId="5" borderId="148" xfId="0" applyNumberFormat="1" applyFont="1" applyFill="1" applyBorder="1" applyAlignment="1">
      <alignment horizontal="center" vertical="center"/>
    </xf>
    <xf numFmtId="164" fontId="8" fillId="5" borderId="149" xfId="0" applyNumberFormat="1" applyFont="1" applyFill="1" applyBorder="1" applyAlignment="1">
      <alignment horizontal="center" vertical="center"/>
    </xf>
    <xf numFmtId="164" fontId="8" fillId="5" borderId="150" xfId="0" applyNumberFormat="1" applyFont="1" applyFill="1" applyBorder="1" applyAlignment="1">
      <alignment horizontal="center" vertical="center"/>
    </xf>
    <xf numFmtId="0" fontId="14" fillId="2" borderId="4" xfId="0" applyFont="1" applyFill="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45" fillId="0" borderId="144" xfId="0" applyNumberFormat="1" applyFont="1" applyBorder="1" applyAlignment="1" applyProtection="1">
      <alignment horizontal="center" vertical="center"/>
      <protection locked="0"/>
    </xf>
    <xf numFmtId="164" fontId="45" fillId="0" borderId="145" xfId="0" applyNumberFormat="1" applyFont="1" applyBorder="1" applyAlignment="1" applyProtection="1">
      <alignment horizontal="center" vertical="center"/>
      <protection locked="0"/>
    </xf>
    <xf numFmtId="164" fontId="45" fillId="0" borderId="143" xfId="0" applyNumberFormat="1" applyFont="1" applyBorder="1" applyAlignment="1" applyProtection="1">
      <alignment horizontal="center" vertical="center"/>
      <protection locked="0"/>
    </xf>
    <xf numFmtId="0" fontId="43" fillId="2" borderId="29" xfId="0" applyFont="1" applyFill="1" applyBorder="1" applyAlignment="1">
      <alignment horizontal="left" vertical="center"/>
    </xf>
    <xf numFmtId="0" fontId="0" fillId="8" borderId="27" xfId="0" applyFill="1" applyBorder="1" applyAlignment="1">
      <alignment horizontal="center" vertical="center" wrapText="1"/>
    </xf>
    <xf numFmtId="0" fontId="4" fillId="5" borderId="31" xfId="0" applyFont="1" applyFill="1" applyBorder="1" applyAlignment="1">
      <alignment horizontal="center" vertical="center" wrapText="1"/>
    </xf>
    <xf numFmtId="0" fontId="9" fillId="5" borderId="155" xfId="0" applyFont="1" applyFill="1" applyBorder="1" applyAlignment="1">
      <alignment horizontal="center" vertical="center" wrapText="1"/>
    </xf>
    <xf numFmtId="0" fontId="9" fillId="5" borderId="159" xfId="0" applyFont="1" applyFill="1" applyBorder="1" applyAlignment="1">
      <alignment horizontal="center" vertical="center" wrapText="1"/>
    </xf>
    <xf numFmtId="164" fontId="45" fillId="0" borderId="160" xfId="0" applyNumberFormat="1" applyFont="1" applyBorder="1" applyAlignment="1" applyProtection="1">
      <alignment horizontal="center" vertical="center"/>
      <protection locked="0"/>
    </xf>
    <xf numFmtId="164" fontId="45" fillId="0" borderId="15" xfId="0" applyNumberFormat="1" applyFont="1" applyBorder="1" applyAlignment="1" applyProtection="1">
      <alignment horizontal="center" vertical="center"/>
      <protection locked="0"/>
    </xf>
    <xf numFmtId="164" fontId="45" fillId="0" borderId="161" xfId="0" applyNumberFormat="1" applyFont="1" applyBorder="1" applyAlignment="1" applyProtection="1">
      <alignment horizontal="center" vertical="center"/>
      <protection locked="0"/>
    </xf>
    <xf numFmtId="164" fontId="110" fillId="0" borderId="157" xfId="7" applyNumberFormat="1" applyFont="1" applyFill="1" applyBorder="1" applyAlignment="1" applyProtection="1">
      <alignment horizontal="center" vertical="center"/>
      <protection locked="0"/>
    </xf>
    <xf numFmtId="164" fontId="110" fillId="0" borderId="156" xfId="0" applyNumberFormat="1" applyFont="1" applyBorder="1" applyAlignment="1" applyProtection="1">
      <alignment horizontal="center" vertical="center"/>
      <protection locked="0"/>
    </xf>
    <xf numFmtId="164" fontId="110" fillId="0" borderId="157" xfId="0" applyNumberFormat="1" applyFont="1" applyBorder="1" applyAlignment="1" applyProtection="1">
      <alignment horizontal="center" vertical="center"/>
      <protection locked="0"/>
    </xf>
    <xf numFmtId="164" fontId="110" fillId="0" borderId="158" xfId="0" applyNumberFormat="1" applyFont="1" applyBorder="1" applyAlignment="1" applyProtection="1">
      <alignment horizontal="center" vertical="center"/>
      <protection locked="0"/>
    </xf>
    <xf numFmtId="0" fontId="20" fillId="3" borderId="165" xfId="0" applyFont="1" applyFill="1" applyBorder="1" applyAlignment="1">
      <alignment horizontal="center" vertical="center" wrapText="1"/>
    </xf>
    <xf numFmtId="0" fontId="20" fillId="3" borderId="166" xfId="0" applyFont="1" applyFill="1" applyBorder="1" applyAlignment="1">
      <alignment horizontal="center" vertical="center" wrapText="1"/>
    </xf>
    <xf numFmtId="0" fontId="20" fillId="3" borderId="167" xfId="0" applyFont="1" applyFill="1" applyBorder="1" applyAlignment="1">
      <alignment horizontal="center" vertical="center" wrapText="1"/>
    </xf>
    <xf numFmtId="0" fontId="0" fillId="0" borderId="100" xfId="0" applyBorder="1" applyAlignment="1" applyProtection="1">
      <alignment vertical="center" wrapText="1"/>
      <protection locked="0"/>
    </xf>
    <xf numFmtId="0" fontId="0" fillId="0" borderId="0" xfId="0" applyAlignment="1" applyProtection="1">
      <alignment vertical="center" wrapText="1"/>
      <protection locked="0"/>
    </xf>
    <xf numFmtId="44" fontId="0" fillId="0" borderId="0" xfId="4" applyFont="1" applyBorder="1" applyAlignment="1" applyProtection="1">
      <alignment horizontal="center" vertical="center"/>
      <protection locked="0"/>
    </xf>
    <xf numFmtId="0" fontId="0" fillId="0" borderId="51" xfId="0" applyBorder="1" applyAlignment="1" applyProtection="1">
      <alignment vertical="center" wrapText="1"/>
      <protection locked="0"/>
    </xf>
    <xf numFmtId="0" fontId="0" fillId="0" borderId="105" xfId="0" applyBorder="1" applyAlignment="1" applyProtection="1">
      <alignment vertical="center" wrapText="1"/>
      <protection locked="0"/>
    </xf>
    <xf numFmtId="0" fontId="0" fillId="0" borderId="13" xfId="0" applyBorder="1" applyAlignment="1" applyProtection="1">
      <alignment vertical="center" wrapText="1"/>
      <protection locked="0"/>
    </xf>
    <xf numFmtId="44" fontId="0" fillId="0" borderId="13" xfId="4" applyFont="1" applyBorder="1" applyAlignment="1" applyProtection="1">
      <alignment horizontal="center" vertical="center"/>
      <protection locked="0"/>
    </xf>
    <xf numFmtId="0" fontId="0" fillId="0" borderId="168" xfId="0" applyBorder="1" applyAlignment="1" applyProtection="1">
      <alignment vertical="center" wrapText="1"/>
      <protection locked="0"/>
    </xf>
    <xf numFmtId="0" fontId="0" fillId="5" borderId="61" xfId="0" applyFill="1" applyBorder="1" applyAlignment="1" applyProtection="1">
      <alignment horizontal="center" vertical="center"/>
      <protection locked="0"/>
    </xf>
    <xf numFmtId="0" fontId="5" fillId="6" borderId="4" xfId="0" applyFont="1" applyFill="1" applyBorder="1" applyAlignment="1">
      <alignment horizontal="center" vertical="center" wrapText="1"/>
    </xf>
    <xf numFmtId="0" fontId="71" fillId="22" borderId="93" xfId="0" applyFont="1" applyFill="1" applyBorder="1" applyAlignment="1">
      <alignment horizontal="center" vertical="center" wrapText="1"/>
    </xf>
    <xf numFmtId="0" fontId="10" fillId="24" borderId="93" xfId="0" applyFont="1" applyFill="1" applyBorder="1" applyAlignment="1">
      <alignment horizontal="center" vertical="center" wrapText="1"/>
    </xf>
    <xf numFmtId="44" fontId="0" fillId="9" borderId="92" xfId="4" applyFont="1" applyFill="1" applyBorder="1" applyAlignment="1">
      <alignment horizontal="right" vertical="center"/>
    </xf>
    <xf numFmtId="44" fontId="0" fillId="10" borderId="92" xfId="4" applyFont="1" applyFill="1" applyBorder="1" applyAlignment="1">
      <alignment horizontal="left" vertical="center"/>
    </xf>
    <xf numFmtId="44" fontId="5" fillId="9" borderId="92" xfId="4" applyFont="1" applyFill="1" applyBorder="1" applyAlignment="1">
      <alignment horizontal="left" vertical="center"/>
    </xf>
    <xf numFmtId="44" fontId="5" fillId="10" borderId="92" xfId="4" applyFont="1" applyFill="1" applyBorder="1" applyAlignment="1">
      <alignment horizontal="left" vertical="center"/>
    </xf>
    <xf numFmtId="0" fontId="6" fillId="6" borderId="91" xfId="0" applyFont="1" applyFill="1" applyBorder="1" applyAlignment="1">
      <alignment horizontal="center" vertical="center" wrapText="1"/>
    </xf>
    <xf numFmtId="0" fontId="0" fillId="6" borderId="92" xfId="0" applyFill="1" applyBorder="1" applyAlignment="1">
      <alignment horizontal="center" vertical="center" wrapText="1"/>
    </xf>
    <xf numFmtId="0" fontId="14" fillId="6" borderId="8" xfId="0" applyFont="1" applyFill="1" applyBorder="1" applyAlignment="1">
      <alignment horizontal="center" vertical="center" wrapText="1"/>
    </xf>
    <xf numFmtId="0" fontId="6" fillId="6" borderId="8" xfId="0" applyFont="1" applyFill="1" applyBorder="1" applyAlignment="1">
      <alignment vertical="center"/>
    </xf>
    <xf numFmtId="0" fontId="6" fillId="6" borderId="93" xfId="0" applyFont="1" applyFill="1" applyBorder="1" applyAlignment="1">
      <alignment vertical="center"/>
    </xf>
    <xf numFmtId="0" fontId="6" fillId="6" borderId="39" xfId="0" applyFont="1" applyFill="1" applyBorder="1" applyAlignment="1">
      <alignment vertical="center"/>
    </xf>
    <xf numFmtId="0" fontId="111" fillId="5" borderId="61" xfId="0" applyFont="1" applyFill="1" applyBorder="1" applyAlignment="1" applyProtection="1">
      <alignment horizontal="center" vertical="center" wrapText="1"/>
      <protection hidden="1"/>
    </xf>
    <xf numFmtId="9" fontId="5" fillId="10" borderId="92" xfId="5" applyFont="1" applyFill="1" applyBorder="1" applyAlignment="1">
      <alignment horizontal="center" vertical="center"/>
    </xf>
    <xf numFmtId="0" fontId="14" fillId="6" borderId="3" xfId="0" applyFont="1" applyFill="1" applyBorder="1" applyAlignment="1" applyProtection="1">
      <alignment horizontal="center" vertical="center" wrapText="1"/>
      <protection locked="0"/>
    </xf>
    <xf numFmtId="49" fontId="59" fillId="0" borderId="3" xfId="6" applyNumberFormat="1" applyFont="1" applyFill="1" applyBorder="1" applyAlignment="1" applyProtection="1">
      <alignment horizontal="left" vertical="center" wrapText="1"/>
      <protection locked="0"/>
    </xf>
    <xf numFmtId="44" fontId="59" fillId="0" borderId="3" xfId="4" applyFont="1" applyFill="1" applyBorder="1" applyAlignment="1" applyProtection="1">
      <alignment horizontal="right" vertical="center" wrapText="1"/>
      <protection locked="0"/>
    </xf>
    <xf numFmtId="44" fontId="13" fillId="0" borderId="3" xfId="4" applyFont="1" applyFill="1" applyBorder="1" applyAlignment="1" applyProtection="1">
      <alignment horizontal="right" vertical="center"/>
      <protection locked="0"/>
    </xf>
    <xf numFmtId="44" fontId="9" fillId="15" borderId="3" xfId="4" applyFont="1" applyFill="1" applyBorder="1" applyAlignment="1">
      <alignment vertical="center"/>
    </xf>
    <xf numFmtId="44" fontId="9" fillId="0" borderId="3" xfId="4" applyFont="1" applyFill="1" applyBorder="1" applyAlignment="1" applyProtection="1">
      <alignment vertical="center"/>
      <protection locked="0"/>
    </xf>
    <xf numFmtId="44" fontId="9" fillId="20" borderId="3" xfId="4" applyFont="1" applyFill="1" applyBorder="1" applyAlignment="1">
      <alignment vertical="center"/>
    </xf>
    <xf numFmtId="164" fontId="13" fillId="0" borderId="3" xfId="4" applyNumberFormat="1" applyFont="1" applyFill="1" applyBorder="1" applyAlignment="1" applyProtection="1">
      <alignment horizontal="center" vertical="center" wrapText="1"/>
      <protection locked="0"/>
    </xf>
    <xf numFmtId="9" fontId="8" fillId="20" borderId="3" xfId="5" applyFont="1" applyFill="1" applyBorder="1" applyAlignment="1">
      <alignment horizontal="center" vertical="center"/>
    </xf>
    <xf numFmtId="44" fontId="5" fillId="0" borderId="3" xfId="4" applyFont="1" applyFill="1" applyBorder="1" applyAlignment="1" applyProtection="1">
      <alignment vertical="center"/>
      <protection locked="0"/>
    </xf>
    <xf numFmtId="0" fontId="6" fillId="6" borderId="3" xfId="0" applyFont="1" applyFill="1" applyBorder="1" applyAlignment="1">
      <alignment horizontal="center" vertical="center" wrapText="1"/>
    </xf>
    <xf numFmtId="44" fontId="13" fillId="0" borderId="3" xfId="4" applyFont="1" applyBorder="1" applyAlignment="1" applyProtection="1">
      <alignment horizontal="right" vertical="center"/>
      <protection locked="0"/>
    </xf>
    <xf numFmtId="49" fontId="0" fillId="0" borderId="3" xfId="0" applyNumberFormat="1" applyBorder="1" applyAlignment="1" applyProtection="1">
      <alignment horizontal="left" vertical="center"/>
      <protection locked="0"/>
    </xf>
    <xf numFmtId="44" fontId="9" fillId="0" borderId="3" xfId="4" applyFont="1" applyFill="1" applyBorder="1" applyAlignment="1" applyProtection="1">
      <alignment vertical="center" wrapText="1"/>
      <protection locked="0"/>
    </xf>
    <xf numFmtId="49" fontId="0" fillId="0" borderId="93" xfId="0" applyNumberFormat="1" applyBorder="1" applyAlignment="1" applyProtection="1">
      <alignment horizontal="left" vertical="center"/>
      <protection locked="0"/>
    </xf>
    <xf numFmtId="44" fontId="13" fillId="0" borderId="93" xfId="4" applyFont="1" applyBorder="1" applyAlignment="1" applyProtection="1">
      <alignment horizontal="right" vertical="center"/>
      <protection locked="0"/>
    </xf>
    <xf numFmtId="44" fontId="13" fillId="0" borderId="93" xfId="4" applyFont="1" applyFill="1" applyBorder="1" applyAlignment="1" applyProtection="1">
      <alignment horizontal="right" vertical="center"/>
      <protection locked="0"/>
    </xf>
    <xf numFmtId="44" fontId="9" fillId="15" borderId="93" xfId="4" applyFont="1" applyFill="1" applyBorder="1" applyAlignment="1">
      <alignment vertical="center"/>
    </xf>
    <xf numFmtId="44" fontId="9" fillId="0" borderId="93" xfId="4" applyFont="1" applyFill="1" applyBorder="1" applyAlignment="1" applyProtection="1">
      <alignment vertical="center"/>
      <protection locked="0"/>
    </xf>
    <xf numFmtId="44" fontId="9" fillId="20" borderId="93" xfId="4" applyFont="1" applyFill="1" applyBorder="1" applyAlignment="1">
      <alignment vertical="center"/>
    </xf>
    <xf numFmtId="164" fontId="13" fillId="0" borderId="93" xfId="4" applyNumberFormat="1" applyFont="1" applyFill="1" applyBorder="1" applyAlignment="1" applyProtection="1">
      <alignment horizontal="center" vertical="center" wrapText="1"/>
      <protection locked="0"/>
    </xf>
    <xf numFmtId="9" fontId="8" fillId="20" borderId="93" xfId="5" applyFont="1" applyFill="1" applyBorder="1" applyAlignment="1">
      <alignment horizontal="center" vertical="center"/>
    </xf>
    <xf numFmtId="44" fontId="5" fillId="0" borderId="93" xfId="4" applyFont="1" applyFill="1" applyBorder="1" applyAlignment="1" applyProtection="1">
      <alignment vertical="center"/>
      <protection locked="0"/>
    </xf>
    <xf numFmtId="0" fontId="6" fillId="6" borderId="93" xfId="0" applyFont="1" applyFill="1" applyBorder="1" applyAlignment="1">
      <alignment horizontal="center" vertical="center" wrapText="1"/>
    </xf>
    <xf numFmtId="0" fontId="14" fillId="14" borderId="93" xfId="0" applyFont="1" applyFill="1" applyBorder="1" applyAlignment="1">
      <alignment horizontal="center" vertical="center"/>
    </xf>
    <xf numFmtId="49" fontId="0" fillId="0" borderId="3" xfId="0" applyNumberFormat="1" applyBorder="1" applyAlignment="1" applyProtection="1">
      <alignment horizontal="left" vertical="center" wrapText="1"/>
      <protection locked="0"/>
    </xf>
    <xf numFmtId="49" fontId="0" fillId="0" borderId="93" xfId="0" applyNumberFormat="1" applyBorder="1" applyAlignment="1" applyProtection="1">
      <alignment horizontal="left" vertical="center" wrapText="1"/>
      <protection locked="0"/>
    </xf>
    <xf numFmtId="49" fontId="59" fillId="0" borderId="93" xfId="6" applyNumberFormat="1" applyFont="1" applyFill="1" applyBorder="1" applyAlignment="1" applyProtection="1">
      <alignment horizontal="left" vertical="center" wrapText="1"/>
      <protection locked="0"/>
    </xf>
    <xf numFmtId="49" fontId="112" fillId="6" borderId="4" xfId="0" applyNumberFormat="1" applyFont="1" applyFill="1" applyBorder="1" applyAlignment="1">
      <alignment horizontal="center" vertical="center" wrapText="1"/>
    </xf>
    <xf numFmtId="49" fontId="101" fillId="6" borderId="3" xfId="0" applyNumberFormat="1" applyFont="1" applyFill="1" applyBorder="1" applyAlignment="1">
      <alignment horizontal="center" vertical="center" wrapText="1"/>
    </xf>
    <xf numFmtId="49" fontId="6" fillId="6" borderId="3" xfId="0" applyNumberFormat="1" applyFont="1" applyFill="1" applyBorder="1" applyAlignment="1">
      <alignment horizontal="center" vertical="center" wrapText="1"/>
    </xf>
    <xf numFmtId="49" fontId="12" fillId="0" borderId="4" xfId="0" applyNumberFormat="1" applyFont="1" applyBorder="1" applyAlignment="1" applyProtection="1">
      <alignment horizontal="left" vertical="center" wrapText="1"/>
      <protection locked="0"/>
    </xf>
    <xf numFmtId="49" fontId="70" fillId="0" borderId="3" xfId="6" applyNumberFormat="1" applyFont="1" applyFill="1" applyBorder="1" applyAlignment="1" applyProtection="1">
      <alignment horizontal="left" vertical="center" wrapText="1"/>
      <protection locked="0"/>
    </xf>
    <xf numFmtId="49" fontId="43" fillId="0" borderId="3" xfId="0" applyNumberFormat="1" applyFont="1" applyBorder="1" applyAlignment="1" applyProtection="1">
      <alignment horizontal="left" vertical="center" wrapText="1"/>
      <protection locked="0"/>
    </xf>
    <xf numFmtId="49" fontId="12" fillId="0" borderId="132" xfId="0" applyNumberFormat="1" applyFont="1" applyBorder="1" applyAlignment="1" applyProtection="1">
      <alignment horizontal="left" vertical="center" wrapText="1"/>
      <protection locked="0"/>
    </xf>
    <xf numFmtId="49" fontId="43" fillId="0" borderId="93" xfId="0" applyNumberFormat="1" applyFont="1" applyBorder="1" applyAlignment="1" applyProtection="1">
      <alignment horizontal="left" vertical="center" wrapText="1"/>
      <protection locked="0"/>
    </xf>
    <xf numFmtId="0" fontId="43" fillId="5" borderId="74" xfId="0" applyFont="1" applyFill="1" applyBorder="1" applyAlignment="1">
      <alignment horizontal="left" vertical="center" wrapText="1"/>
    </xf>
    <xf numFmtId="0" fontId="43" fillId="5" borderId="107" xfId="0" applyFont="1" applyFill="1" applyBorder="1" applyAlignment="1">
      <alignment horizontal="left" vertical="center" wrapText="1"/>
    </xf>
    <xf numFmtId="169" fontId="0" fillId="0" borderId="0" xfId="0" applyNumberFormat="1"/>
    <xf numFmtId="168" fontId="0" fillId="0" borderId="0" xfId="0" applyNumberFormat="1"/>
    <xf numFmtId="0" fontId="2" fillId="0" borderId="0" xfId="1" applyFont="1" applyAlignment="1">
      <alignment vertical="center"/>
    </xf>
    <xf numFmtId="0" fontId="0" fillId="5" borderId="33" xfId="0" applyFill="1"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5" borderId="35" xfId="0" applyFill="1" applyBorder="1" applyAlignment="1" applyProtection="1">
      <alignment horizontal="center" vertical="center"/>
      <protection locked="0"/>
    </xf>
    <xf numFmtId="17" fontId="0" fillId="2" borderId="35" xfId="0" applyNumberFormat="1" applyFill="1" applyBorder="1" applyAlignment="1" applyProtection="1">
      <alignment horizontal="center" vertical="center"/>
      <protection locked="0"/>
    </xf>
    <xf numFmtId="164" fontId="0" fillId="8" borderId="35" xfId="0" applyNumberFormat="1" applyFill="1" applyBorder="1" applyAlignment="1" applyProtection="1">
      <alignment horizontal="center" vertical="center" wrapText="1"/>
      <protection locked="0"/>
    </xf>
    <xf numFmtId="164" fontId="0" fillId="2" borderId="35" xfId="0" applyNumberFormat="1" applyFill="1" applyBorder="1" applyAlignment="1" applyProtection="1">
      <alignment horizontal="center" vertical="center"/>
      <protection locked="0"/>
    </xf>
    <xf numFmtId="164" fontId="0" fillId="5" borderId="37" xfId="0" applyNumberFormat="1" applyFill="1" applyBorder="1" applyAlignment="1" applyProtection="1">
      <alignment horizontal="center" vertical="center"/>
      <protection locked="0"/>
    </xf>
    <xf numFmtId="167" fontId="69" fillId="5" borderId="41" xfId="4" applyNumberFormat="1" applyFont="1" applyFill="1" applyBorder="1" applyAlignment="1" applyProtection="1">
      <alignment horizontal="center" vertical="center" wrapText="1"/>
      <protection locked="0"/>
    </xf>
    <xf numFmtId="164" fontId="0" fillId="0" borderId="43" xfId="0" applyNumberFormat="1" applyBorder="1" applyAlignment="1" applyProtection="1">
      <alignment horizontal="center" vertical="center"/>
      <protection locked="0"/>
    </xf>
    <xf numFmtId="166" fontId="36" fillId="9" borderId="39" xfId="5" applyNumberFormat="1" applyFont="1" applyFill="1" applyBorder="1" applyAlignment="1">
      <alignment horizontal="center" vertical="center" wrapText="1" readingOrder="1"/>
    </xf>
    <xf numFmtId="165" fontId="113" fillId="2" borderId="7" xfId="0" applyNumberFormat="1" applyFont="1" applyFill="1" applyBorder="1" applyAlignment="1">
      <alignment horizontal="left" vertical="center" wrapText="1" readingOrder="1"/>
    </xf>
    <xf numFmtId="166" fontId="8" fillId="0" borderId="69" xfId="5" applyNumberFormat="1" applyFont="1" applyFill="1" applyBorder="1" applyAlignment="1" applyProtection="1">
      <alignment horizontal="center" vertical="center" wrapText="1"/>
      <protection locked="0"/>
    </xf>
    <xf numFmtId="166" fontId="8" fillId="0" borderId="70" xfId="5" applyNumberFormat="1" applyFont="1" applyFill="1" applyBorder="1" applyAlignment="1" applyProtection="1">
      <alignment horizontal="center" vertical="center" wrapText="1"/>
      <protection locked="0"/>
    </xf>
    <xf numFmtId="166" fontId="7" fillId="0" borderId="70" xfId="5" applyNumberFormat="1" applyFont="1" applyFill="1" applyBorder="1" applyAlignment="1" applyProtection="1">
      <alignment horizontal="center" vertical="center" wrapText="1" readingOrder="1"/>
      <protection locked="0"/>
    </xf>
    <xf numFmtId="166" fontId="7" fillId="0" borderId="69" xfId="5" applyNumberFormat="1" applyFont="1" applyFill="1" applyBorder="1" applyAlignment="1" applyProtection="1">
      <alignment horizontal="center" vertical="center" wrapText="1" readingOrder="1"/>
      <protection locked="0"/>
    </xf>
    <xf numFmtId="44" fontId="8" fillId="0" borderId="69" xfId="4" applyFont="1" applyFill="1" applyBorder="1" applyAlignment="1" applyProtection="1">
      <alignment horizontal="right" vertical="center" wrapText="1"/>
    </xf>
    <xf numFmtId="44" fontId="8" fillId="0" borderId="70" xfId="4" applyFont="1" applyFill="1" applyBorder="1" applyAlignment="1" applyProtection="1">
      <alignment horizontal="right" vertical="center" wrapText="1"/>
    </xf>
    <xf numFmtId="0" fontId="0" fillId="0" borderId="0" xfId="0" applyNumberFormat="1"/>
    <xf numFmtId="0" fontId="0" fillId="0" borderId="0" xfId="0" applyAlignment="1">
      <alignment horizontal="left" vertical="center" wrapText="1"/>
    </xf>
    <xf numFmtId="0" fontId="28" fillId="2" borderId="0" xfId="0" applyFont="1" applyFill="1" applyAlignment="1">
      <alignment horizontal="left" vertical="center" wrapText="1"/>
    </xf>
    <xf numFmtId="0" fontId="91" fillId="5" borderId="113" xfId="0" applyFont="1" applyFill="1" applyBorder="1" applyAlignment="1" applyProtection="1">
      <alignment horizontal="left" vertical="top" wrapText="1"/>
      <protection hidden="1"/>
    </xf>
    <xf numFmtId="0" fontId="91" fillId="5" borderId="114" xfId="0" applyFont="1" applyFill="1" applyBorder="1" applyAlignment="1" applyProtection="1">
      <alignment horizontal="left" vertical="top" wrapText="1"/>
      <protection hidden="1"/>
    </xf>
    <xf numFmtId="0" fontId="91" fillId="5" borderId="115" xfId="0" applyFont="1" applyFill="1" applyBorder="1" applyAlignment="1" applyProtection="1">
      <alignment horizontal="left" vertical="top" wrapText="1"/>
      <protection hidden="1"/>
    </xf>
    <xf numFmtId="0" fontId="92" fillId="5" borderId="116" xfId="0" applyFont="1" applyFill="1" applyBorder="1" applyAlignment="1" applyProtection="1">
      <alignment horizontal="left" vertical="top" wrapText="1"/>
      <protection hidden="1"/>
    </xf>
    <xf numFmtId="0" fontId="92" fillId="5" borderId="117" xfId="0" applyFont="1" applyFill="1" applyBorder="1" applyAlignment="1" applyProtection="1">
      <alignment horizontal="left" vertical="top" wrapText="1"/>
      <protection hidden="1"/>
    </xf>
    <xf numFmtId="0" fontId="92" fillId="5" borderId="127" xfId="0" applyFont="1" applyFill="1" applyBorder="1" applyAlignment="1" applyProtection="1">
      <alignment horizontal="left" vertical="top" wrapText="1"/>
      <protection hidden="1"/>
    </xf>
    <xf numFmtId="0" fontId="2" fillId="5" borderId="125" xfId="0" applyFont="1" applyFill="1" applyBorder="1" applyAlignment="1" applyProtection="1">
      <alignment horizontal="left" vertical="center" wrapText="1"/>
      <protection hidden="1"/>
    </xf>
    <xf numFmtId="0" fontId="2" fillId="5" borderId="25" xfId="0" applyFont="1" applyFill="1" applyBorder="1" applyAlignment="1" applyProtection="1">
      <alignment horizontal="left" vertical="center" wrapText="1"/>
      <protection hidden="1"/>
    </xf>
    <xf numFmtId="0" fontId="2" fillId="5" borderId="126" xfId="0" applyFont="1" applyFill="1" applyBorder="1" applyAlignment="1" applyProtection="1">
      <alignment horizontal="left" vertical="center" wrapText="1"/>
      <protection hidden="1"/>
    </xf>
    <xf numFmtId="0" fontId="93" fillId="5" borderId="118" xfId="0" applyFont="1" applyFill="1" applyBorder="1" applyAlignment="1" applyProtection="1">
      <alignment horizontal="left" wrapText="1"/>
      <protection hidden="1"/>
    </xf>
    <xf numFmtId="0" fontId="93" fillId="5" borderId="0" xfId="0" applyFont="1" applyFill="1" applyAlignment="1" applyProtection="1">
      <alignment horizontal="left" wrapText="1"/>
      <protection hidden="1"/>
    </xf>
    <xf numFmtId="0" fontId="93" fillId="5" borderId="128" xfId="0" applyFont="1" applyFill="1" applyBorder="1" applyAlignment="1" applyProtection="1">
      <alignment horizontal="left" wrapText="1"/>
      <protection hidden="1"/>
    </xf>
    <xf numFmtId="0" fontId="2" fillId="5" borderId="129" xfId="0" applyFont="1" applyFill="1" applyBorder="1" applyAlignment="1" applyProtection="1">
      <alignment horizontal="left" vertical="top" wrapText="1"/>
      <protection hidden="1"/>
    </xf>
    <xf numFmtId="0" fontId="2" fillId="5" borderId="130" xfId="0" applyFont="1" applyFill="1" applyBorder="1" applyAlignment="1" applyProtection="1">
      <alignment horizontal="left" vertical="top" wrapText="1"/>
      <protection hidden="1"/>
    </xf>
    <xf numFmtId="0" fontId="2" fillId="5" borderId="131" xfId="0" applyFont="1" applyFill="1" applyBorder="1" applyAlignment="1" applyProtection="1">
      <alignment horizontal="left" vertical="top" wrapText="1"/>
      <protection hidden="1"/>
    </xf>
    <xf numFmtId="0" fontId="2" fillId="5" borderId="119" xfId="0" applyFont="1" applyFill="1" applyBorder="1" applyAlignment="1" applyProtection="1">
      <alignment horizontal="left" vertical="top" wrapText="1"/>
      <protection hidden="1"/>
    </xf>
    <xf numFmtId="0" fontId="2" fillId="5" borderId="120" xfId="0" applyFont="1" applyFill="1" applyBorder="1" applyAlignment="1" applyProtection="1">
      <alignment horizontal="left" vertical="top" wrapText="1"/>
      <protection hidden="1"/>
    </xf>
    <xf numFmtId="0" fontId="2" fillId="5" borderId="121" xfId="0" applyFont="1" applyFill="1" applyBorder="1" applyAlignment="1" applyProtection="1">
      <alignment horizontal="left" vertical="top" wrapText="1"/>
      <protection hidden="1"/>
    </xf>
    <xf numFmtId="0" fontId="2" fillId="5" borderId="118" xfId="0" applyFont="1" applyFill="1" applyBorder="1" applyAlignment="1" applyProtection="1">
      <alignment horizontal="left" vertical="center" wrapText="1"/>
      <protection hidden="1"/>
    </xf>
    <xf numFmtId="0" fontId="2" fillId="5" borderId="0" xfId="0" applyFont="1" applyFill="1" applyAlignment="1" applyProtection="1">
      <alignment horizontal="left" vertical="center" wrapText="1"/>
      <protection hidden="1"/>
    </xf>
    <xf numFmtId="0" fontId="2" fillId="5" borderId="128" xfId="0" applyFont="1" applyFill="1" applyBorder="1" applyAlignment="1" applyProtection="1">
      <alignment horizontal="left" vertical="center" wrapText="1"/>
      <protection hidden="1"/>
    </xf>
    <xf numFmtId="0" fontId="61" fillId="5" borderId="122" xfId="0" applyFont="1" applyFill="1" applyBorder="1" applyAlignment="1" applyProtection="1">
      <alignment horizontal="left" vertical="top" wrapText="1"/>
      <protection hidden="1"/>
    </xf>
    <xf numFmtId="0" fontId="61" fillId="5" borderId="123" xfId="0" applyFont="1" applyFill="1" applyBorder="1" applyAlignment="1" applyProtection="1">
      <alignment horizontal="left" vertical="top" wrapText="1"/>
      <protection hidden="1"/>
    </xf>
    <xf numFmtId="0" fontId="61" fillId="5" borderId="124" xfId="0" applyFont="1" applyFill="1" applyBorder="1" applyAlignment="1" applyProtection="1">
      <alignment horizontal="left" vertical="top" wrapText="1"/>
      <protection hidden="1"/>
    </xf>
    <xf numFmtId="0" fontId="2" fillId="5" borderId="118" xfId="0" applyFont="1" applyFill="1" applyBorder="1" applyAlignment="1" applyProtection="1">
      <alignment vertical="top" wrapText="1"/>
      <protection hidden="1"/>
    </xf>
    <xf numFmtId="0" fontId="2" fillId="5" borderId="0" xfId="0" applyFont="1" applyFill="1" applyAlignment="1" applyProtection="1">
      <alignment vertical="top" wrapText="1"/>
      <protection hidden="1"/>
    </xf>
    <xf numFmtId="0" fontId="2" fillId="5" borderId="128" xfId="0" applyFont="1" applyFill="1" applyBorder="1" applyAlignment="1" applyProtection="1">
      <alignment vertical="top" wrapText="1"/>
      <protection hidden="1"/>
    </xf>
    <xf numFmtId="0" fontId="14" fillId="14" borderId="162" xfId="0" applyFont="1" applyFill="1" applyBorder="1" applyAlignment="1">
      <alignment horizontal="center" vertical="center"/>
    </xf>
    <xf numFmtId="0" fontId="14" fillId="14" borderId="163" xfId="0" applyFont="1" applyFill="1" applyBorder="1" applyAlignment="1">
      <alignment horizontal="center" vertical="center"/>
    </xf>
    <xf numFmtId="0" fontId="14" fillId="14" borderId="164" xfId="0" applyFont="1" applyFill="1" applyBorder="1" applyAlignment="1">
      <alignment horizontal="center" vertical="center"/>
    </xf>
    <xf numFmtId="0" fontId="4" fillId="5" borderId="79" xfId="0" applyFont="1" applyFill="1" applyBorder="1" applyAlignment="1">
      <alignment horizontal="left" vertical="center" wrapText="1"/>
    </xf>
    <xf numFmtId="0" fontId="4" fillId="5" borderId="97" xfId="0" applyFont="1" applyFill="1" applyBorder="1" applyAlignment="1">
      <alignment horizontal="left" vertical="center" wrapText="1"/>
    </xf>
    <xf numFmtId="0" fontId="4" fillId="5" borderId="98" xfId="0" applyFont="1" applyFill="1" applyBorder="1" applyAlignment="1">
      <alignment horizontal="left" vertical="center" wrapText="1"/>
    </xf>
    <xf numFmtId="0" fontId="4" fillId="5" borderId="99" xfId="0" applyFont="1" applyFill="1" applyBorder="1" applyAlignment="1">
      <alignment horizontal="left" vertical="center" wrapText="1"/>
    </xf>
    <xf numFmtId="0" fontId="4" fillId="5" borderId="0" xfId="0" applyFont="1" applyFill="1" applyAlignment="1">
      <alignment horizontal="left" vertical="center" wrapText="1"/>
    </xf>
    <xf numFmtId="0" fontId="4" fillId="5" borderId="19" xfId="0" applyFont="1" applyFill="1" applyBorder="1" applyAlignment="1">
      <alignment horizontal="left" vertical="center" wrapText="1"/>
    </xf>
    <xf numFmtId="0" fontId="88" fillId="5" borderId="99" xfId="0" applyFont="1" applyFill="1" applyBorder="1" applyAlignment="1">
      <alignment horizontal="left" vertical="top" wrapText="1"/>
    </xf>
    <xf numFmtId="0" fontId="4" fillId="5" borderId="0" xfId="0" applyFont="1" applyFill="1" applyAlignment="1">
      <alignment horizontal="left" vertical="top" wrapText="1"/>
    </xf>
    <xf numFmtId="0" fontId="4" fillId="5" borderId="19" xfId="0" applyFont="1" applyFill="1" applyBorder="1" applyAlignment="1">
      <alignment horizontal="left" vertical="top" wrapText="1"/>
    </xf>
    <xf numFmtId="0" fontId="4" fillId="5" borderId="99" xfId="0" applyFont="1" applyFill="1" applyBorder="1" applyAlignment="1">
      <alignment horizontal="left" vertical="top" wrapText="1"/>
    </xf>
    <xf numFmtId="0" fontId="4" fillId="5" borderId="90" xfId="0" applyFont="1" applyFill="1" applyBorder="1" applyAlignment="1">
      <alignment horizontal="left" vertical="top" wrapText="1"/>
    </xf>
    <xf numFmtId="0" fontId="4" fillId="5" borderId="82" xfId="0" applyFont="1" applyFill="1" applyBorder="1" applyAlignment="1">
      <alignment horizontal="left" vertical="top" wrapText="1"/>
    </xf>
    <xf numFmtId="0" fontId="4" fillId="5" borderId="83" xfId="0" applyFont="1" applyFill="1" applyBorder="1" applyAlignment="1">
      <alignment horizontal="left" vertical="top" wrapText="1"/>
    </xf>
    <xf numFmtId="0" fontId="31" fillId="2" borderId="21" xfId="0" applyFont="1" applyFill="1" applyBorder="1" applyAlignment="1">
      <alignment horizontal="left" wrapText="1"/>
    </xf>
    <xf numFmtId="0" fontId="111" fillId="5" borderId="95" xfId="0" applyFont="1" applyFill="1" applyBorder="1" applyAlignment="1">
      <alignment horizontal="center" vertical="center" wrapText="1"/>
    </xf>
    <xf numFmtId="0" fontId="111" fillId="5" borderId="96" xfId="0" applyFont="1" applyFill="1" applyBorder="1" applyAlignment="1">
      <alignment horizontal="center" vertical="center" wrapText="1"/>
    </xf>
    <xf numFmtId="0" fontId="54" fillId="2" borderId="0" xfId="0" applyFont="1" applyFill="1" applyAlignment="1">
      <alignment horizontal="left" vertical="center" wrapText="1"/>
    </xf>
    <xf numFmtId="0" fontId="6" fillId="3" borderId="102" xfId="0" applyFont="1" applyFill="1" applyBorder="1" applyAlignment="1">
      <alignment horizontal="center" vertical="center"/>
    </xf>
    <xf numFmtId="0" fontId="6" fillId="3" borderId="103" xfId="0" applyFont="1" applyFill="1" applyBorder="1" applyAlignment="1">
      <alignment horizontal="center" vertical="center"/>
    </xf>
    <xf numFmtId="0" fontId="33" fillId="2" borderId="21" xfId="0" applyFont="1" applyFill="1" applyBorder="1" applyAlignment="1">
      <alignment horizontal="left" vertical="top" wrapText="1"/>
    </xf>
    <xf numFmtId="0" fontId="6" fillId="6" borderId="151" xfId="0" applyFont="1" applyFill="1" applyBorder="1" applyAlignment="1">
      <alignment horizontal="center" vertical="center"/>
    </xf>
    <xf numFmtId="0" fontId="6" fillId="6" borderId="152" xfId="0" applyFont="1" applyFill="1" applyBorder="1" applyAlignment="1">
      <alignment horizontal="center" vertical="center"/>
    </xf>
    <xf numFmtId="0" fontId="6" fillId="16" borderId="153" xfId="0" applyFont="1" applyFill="1" applyBorder="1" applyAlignment="1">
      <alignment horizontal="center" vertical="center"/>
    </xf>
    <xf numFmtId="0" fontId="6" fillId="16" borderId="154" xfId="0" applyFont="1" applyFill="1" applyBorder="1" applyAlignment="1">
      <alignment horizontal="center" vertical="center"/>
    </xf>
    <xf numFmtId="0" fontId="0" fillId="5" borderId="104" xfId="0" applyFill="1" applyBorder="1" applyAlignment="1">
      <alignment horizontal="center" vertical="center" wrapText="1"/>
    </xf>
    <xf numFmtId="0" fontId="0" fillId="5" borderId="100" xfId="0" applyFill="1" applyBorder="1" applyAlignment="1">
      <alignment horizontal="center" vertical="center" wrapText="1"/>
    </xf>
    <xf numFmtId="0" fontId="0" fillId="5" borderId="105" xfId="0" applyFill="1" applyBorder="1" applyAlignment="1">
      <alignment horizontal="center" vertical="center" wrapText="1"/>
    </xf>
    <xf numFmtId="0" fontId="5" fillId="5" borderId="108" xfId="0" applyFont="1" applyFill="1" applyBorder="1" applyAlignment="1">
      <alignment horizontal="center" vertical="center"/>
    </xf>
    <xf numFmtId="0" fontId="5" fillId="5" borderId="19" xfId="0" applyFont="1" applyFill="1" applyBorder="1" applyAlignment="1">
      <alignment horizontal="center" vertical="center"/>
    </xf>
    <xf numFmtId="0" fontId="34" fillId="15" borderId="25" xfId="0" applyFont="1" applyFill="1" applyBorder="1" applyAlignment="1">
      <alignment horizontal="left" vertical="center"/>
    </xf>
    <xf numFmtId="0" fontId="35" fillId="9" borderId="92" xfId="0" applyFont="1" applyFill="1" applyBorder="1" applyAlignment="1">
      <alignment horizontal="right" vertical="center" wrapText="1" readingOrder="1"/>
    </xf>
    <xf numFmtId="0" fontId="35" fillId="9" borderId="3" xfId="0" applyFont="1" applyFill="1" applyBorder="1" applyAlignment="1">
      <alignment horizontal="right" vertical="center" wrapText="1" readingOrder="1"/>
    </xf>
    <xf numFmtId="0" fontId="9" fillId="15" borderId="22" xfId="0" applyFont="1" applyFill="1" applyBorder="1" applyAlignment="1">
      <alignment horizontal="center" vertical="center"/>
    </xf>
    <xf numFmtId="0" fontId="9" fillId="15" borderId="78" xfId="0" applyFont="1" applyFill="1" applyBorder="1" applyAlignment="1">
      <alignment horizontal="center" vertical="center"/>
    </xf>
    <xf numFmtId="0" fontId="19" fillId="0" borderId="0" xfId="0" applyFont="1" applyAlignment="1">
      <alignment horizontal="center"/>
    </xf>
    <xf numFmtId="0" fontId="9" fillId="20" borderId="87" xfId="0" applyFont="1" applyFill="1" applyBorder="1" applyAlignment="1">
      <alignment horizontal="center" vertical="center" wrapText="1"/>
    </xf>
    <xf numFmtId="0" fontId="9" fillId="20" borderId="89" xfId="0" applyFont="1" applyFill="1" applyBorder="1" applyAlignment="1">
      <alignment horizontal="center" vertical="center" wrapText="1"/>
    </xf>
    <xf numFmtId="0" fontId="9" fillId="20" borderId="88" xfId="0" applyFont="1" applyFill="1" applyBorder="1" applyAlignment="1">
      <alignment horizontal="center" vertical="center" wrapText="1"/>
    </xf>
    <xf numFmtId="0" fontId="44" fillId="0" borderId="0" xfId="0" applyFont="1" applyAlignment="1">
      <alignment horizontal="left" wrapText="1"/>
    </xf>
    <xf numFmtId="0" fontId="68" fillId="2" borderId="14" xfId="0" applyFont="1" applyFill="1" applyBorder="1" applyAlignment="1">
      <alignment horizontal="center"/>
    </xf>
    <xf numFmtId="0" fontId="28" fillId="2" borderId="1" xfId="0" applyFont="1" applyFill="1" applyBorder="1" applyAlignment="1">
      <alignment horizontal="left" vertical="center" wrapText="1"/>
    </xf>
    <xf numFmtId="49" fontId="5" fillId="2" borderId="82" xfId="0" applyNumberFormat="1" applyFont="1" applyFill="1" applyBorder="1" applyAlignment="1">
      <alignment horizontal="center"/>
    </xf>
    <xf numFmtId="0" fontId="35" fillId="9" borderId="67" xfId="0" applyFont="1" applyFill="1" applyBorder="1" applyAlignment="1">
      <alignment horizontal="right" vertical="center" wrapText="1" readingOrder="1"/>
    </xf>
    <xf numFmtId="0" fontId="51" fillId="0" borderId="0" xfId="0" applyFont="1" applyAlignment="1">
      <alignment horizontal="left" vertical="center" wrapText="1"/>
    </xf>
    <xf numFmtId="49" fontId="90" fillId="5" borderId="20" xfId="0" applyNumberFormat="1" applyFont="1" applyFill="1" applyBorder="1" applyAlignment="1">
      <alignment horizontal="left" vertical="center" wrapText="1"/>
    </xf>
    <xf numFmtId="49" fontId="90" fillId="5" borderId="59" xfId="0" applyNumberFormat="1" applyFont="1" applyFill="1" applyBorder="1" applyAlignment="1">
      <alignment horizontal="left" vertical="center" wrapText="1"/>
    </xf>
    <xf numFmtId="49" fontId="90" fillId="5" borderId="60" xfId="0" applyNumberFormat="1" applyFont="1" applyFill="1" applyBorder="1" applyAlignment="1">
      <alignment horizontal="left" vertical="center" wrapText="1"/>
    </xf>
    <xf numFmtId="0" fontId="28" fillId="2" borderId="0" xfId="0" applyFont="1" applyFill="1" applyAlignment="1">
      <alignment horizontal="left" vertical="center"/>
    </xf>
    <xf numFmtId="0" fontId="10" fillId="5" borderId="61" xfId="0" applyFont="1" applyFill="1" applyBorder="1" applyAlignment="1">
      <alignment horizontal="center" vertical="center" wrapText="1"/>
    </xf>
    <xf numFmtId="0" fontId="18" fillId="5" borderId="20" xfId="0" applyFont="1" applyFill="1" applyBorder="1" applyAlignment="1">
      <alignment horizontal="left" vertical="center" wrapText="1"/>
    </xf>
    <xf numFmtId="0" fontId="18" fillId="5" borderId="59" xfId="0" applyFont="1" applyFill="1" applyBorder="1" applyAlignment="1">
      <alignment horizontal="left" vertical="center" wrapText="1"/>
    </xf>
    <xf numFmtId="0" fontId="18" fillId="5" borderId="60" xfId="0" applyFont="1" applyFill="1" applyBorder="1" applyAlignment="1">
      <alignment horizontal="left" vertical="center" wrapText="1"/>
    </xf>
    <xf numFmtId="0" fontId="5" fillId="0" borderId="133" xfId="0" applyFont="1" applyBorder="1" applyAlignment="1">
      <alignment horizontal="center" vertical="center"/>
    </xf>
    <xf numFmtId="0" fontId="5" fillId="5" borderId="20" xfId="0" applyFont="1" applyFill="1" applyBorder="1" applyAlignment="1">
      <alignment horizontal="center" vertical="center"/>
    </xf>
    <xf numFmtId="0" fontId="5" fillId="5" borderId="59" xfId="0" applyFont="1" applyFill="1" applyBorder="1" applyAlignment="1">
      <alignment horizontal="center" vertical="center"/>
    </xf>
    <xf numFmtId="0" fontId="5" fillId="5" borderId="60" xfId="0" applyFont="1" applyFill="1" applyBorder="1" applyAlignment="1">
      <alignment horizontal="center" vertical="center"/>
    </xf>
    <xf numFmtId="0" fontId="25" fillId="7" borderId="0" xfId="0" applyFont="1" applyFill="1" applyAlignment="1">
      <alignment horizontal="center" vertical="center"/>
    </xf>
  </cellXfs>
  <cellStyles count="8">
    <cellStyle name="Comma" xfId="6" builtinId="3"/>
    <cellStyle name="Currency" xfId="4" builtinId="4"/>
    <cellStyle name="Hyperlink" xfId="7" builtinId="8"/>
    <cellStyle name="Normal" xfId="0" builtinId="0"/>
    <cellStyle name="Normal 2" xfId="1" xr:uid="{01B645DD-1A73-EF4F-AB25-407F4EE22B24}"/>
    <cellStyle name="Normal 2 2" xfId="3" xr:uid="{0568D7D1-7905-5D43-ABDD-9B09E046923B}"/>
    <cellStyle name="Normal 3" xfId="2" xr:uid="{77AE7C44-2148-224D-8FA1-9B2453653757}"/>
    <cellStyle name="Percent" xfId="5" builtinId="5"/>
  </cellStyles>
  <dxfs count="272">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fill>
        <patternFill patternType="none">
          <fgColor indexed="64"/>
          <bgColor auto="1"/>
        </patternFill>
      </fill>
      <alignment horizontal="general" vertical="bottom" textRotation="0" wrapText="0" indent="0" justifyLastLine="0" shrinkToFit="0" readingOrder="0"/>
    </dxf>
    <dxf>
      <border outline="0">
        <top style="thin">
          <color rgb="FFFFFFFF"/>
        </top>
      </border>
    </dxf>
    <dxf>
      <fill>
        <patternFill patternType="none">
          <fgColor indexed="64"/>
          <bgColor auto="1"/>
        </patternFill>
      </fill>
      <alignment horizontal="general" vertical="bottom" textRotation="0" wrapText="0" indent="0" justifyLastLine="0" shrinkToFit="0" readingOrder="0"/>
    </dxf>
    <dxf>
      <border outline="0">
        <bottom style="thin">
          <color rgb="FFFFFFFF"/>
        </bottom>
      </border>
    </dxf>
    <dxf>
      <font>
        <b/>
        <i val="0"/>
        <strike val="0"/>
        <condense val="0"/>
        <extend val="0"/>
        <outline val="0"/>
        <shadow val="0"/>
        <u val="none"/>
        <vertAlign val="baseline"/>
        <sz val="11"/>
        <color rgb="FFFFFFFF"/>
        <name val="Calibri"/>
        <family val="2"/>
        <scheme val="minor"/>
      </font>
      <fill>
        <patternFill patternType="none">
          <fgColor indexed="64"/>
          <bgColor auto="1"/>
        </patternFill>
      </fill>
      <alignment horizontal="center" vertical="center" textRotation="0" wrapText="1" indent="0" justifyLastLine="0" shrinkToFit="0" readingOrder="0"/>
    </dxf>
    <dxf>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textRotation="0" wrapText="0" indent="0" justifyLastLine="0" shrinkToFit="0" readingOrder="0"/>
    </dxf>
    <dxf>
      <alignment textRotation="0" wrapText="0" indent="0" justifyLastLine="0" shrinkToFit="0" readingOrder="0"/>
    </dxf>
    <dxf>
      <border outline="0">
        <bottom style="thin">
          <color theme="6" tint="0.39997558519241921"/>
        </bottom>
      </border>
    </dxf>
    <dxf>
      <font>
        <b/>
        <i val="0"/>
        <strike val="0"/>
        <condense val="0"/>
        <extend val="0"/>
        <outline val="0"/>
        <shadow val="0"/>
        <u val="none"/>
        <vertAlign val="baseline"/>
        <sz val="11"/>
        <color theme="1"/>
        <name val="Calibri"/>
        <family val="2"/>
        <scheme val="minor"/>
      </font>
      <fill>
        <patternFill patternType="solid">
          <fgColor indexed="64"/>
          <bgColor rgb="FFFF9627"/>
        </patternFill>
      </fill>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horizontal="center" vertical="center" textRotation="0" wrapText="0" indent="0" justifyLastLine="0" shrinkToFit="0" readingOrder="0"/>
    </dxf>
    <dxf>
      <numFmt numFmtId="30" formatCode="@"/>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ont>
        <b/>
      </font>
      <alignment horizontal="center" vertical="center" textRotation="0" wrapText="0" indent="0" justifyLastLine="0" shrinkToFit="0" readingOrder="0"/>
    </dxf>
    <dxf>
      <numFmt numFmtId="164" formatCode="[$-409]dd\-mmm\-yy;@"/>
      <alignment horizontal="center" vertical="bottom" textRotation="0" wrapText="0" indent="0" justifyLastLine="0" shrinkToFit="0" readingOrder="0"/>
    </dxf>
    <dxf>
      <numFmt numFmtId="164" formatCode="[$-409]dd\-mmm\-yy;@"/>
      <alignment horizontal="center" vertical="bottom" textRotation="0" wrapText="0" indent="0" justifyLastLine="0" shrinkToFit="0" readingOrder="0"/>
    </dxf>
    <dxf>
      <numFmt numFmtId="164" formatCode="[$-409]dd\-mmm\-yy;@"/>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FF9627"/>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strike val="0"/>
        <outline val="0"/>
        <shadow val="0"/>
        <u val="none"/>
        <vertAlign val="baseline"/>
        <color theme="1"/>
      </font>
      <fill>
        <patternFill patternType="solid">
          <fgColor indexed="64"/>
          <bgColor rgb="FFFF9627"/>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theme="6" tint="0.79998168889431442"/>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theme="6" tint="0.79998168889431442"/>
          <bgColor auto="1"/>
        </patternFill>
      </fill>
      <alignment horizontal="general"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rgb="FFFF9627"/>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rgb="FFFF9627"/>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rgb="FFFF9627"/>
        </patternFill>
      </fill>
      <alignment horizontal="center" vertical="center"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solid">
          <fgColor indexed="64"/>
          <bgColor rgb="FFFF9627"/>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solid">
          <fgColor indexed="64"/>
          <bgColor rgb="FFFF9627"/>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solid">
          <fgColor indexed="64"/>
          <bgColor rgb="FFFF9627"/>
        </patternFill>
      </fill>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solid">
          <fgColor indexed="64"/>
          <bgColor rgb="FFFF9627"/>
        </patternFill>
      </fill>
      <alignment horizontal="center" vertical="center" textRotation="0" wrapText="0" indent="0" justifyLastLine="0" shrinkToFit="0" readingOrder="0"/>
    </dxf>
    <dxf>
      <fill>
        <patternFill>
          <bgColor rgb="FF00B050"/>
        </patternFill>
      </fill>
    </dxf>
    <dxf>
      <fill>
        <patternFill>
          <bgColor rgb="FF00B050"/>
        </patternFill>
      </fill>
    </dxf>
    <dxf>
      <font>
        <color theme="0"/>
      </font>
      <fill>
        <patternFill patternType="solid">
          <fgColor indexed="64"/>
          <bgColor rgb="FFC00000"/>
        </patternFill>
      </fill>
      <alignment horizontal="general" vertical="center" textRotation="0" wrapText="0" indent="0" justifyLastLine="0" shrinkToFit="0" readingOrder="0"/>
      <border diagonalUp="0" diagonalDown="0">
        <left style="medium">
          <color theme="9"/>
        </left>
        <right style="medium">
          <color theme="9"/>
        </right>
        <top/>
        <bottom/>
        <vertical/>
        <horizontal/>
      </border>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numFmt numFmtId="166" formatCode="0.0%"/>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font>
        <strike val="0"/>
        <outline val="0"/>
        <shadow val="0"/>
        <u val="none"/>
        <vertAlign val="baseline"/>
        <sz val="11"/>
        <color theme="0"/>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none">
          <fgColor theme="6" tint="0.79998168889431442"/>
          <bgColor auto="1"/>
        </patternFill>
      </fill>
      <alignment horizontal="general" vertical="center" textRotation="0" wrapText="0" indent="0" justifyLastLine="0" shrinkToFit="0" readingOrder="0"/>
    </dxf>
    <dxf>
      <numFmt numFmtId="170" formatCode="m/d/yy"/>
      <fill>
        <patternFill patternType="none">
          <fgColor indexed="64"/>
          <bgColor indexed="65"/>
        </patternFill>
      </fill>
      <alignment horizontal="center" vertical="center" textRotation="0" wrapText="0" indent="0" justifyLastLine="0" shrinkToFit="0" readingOrder="0"/>
      <protection locked="1" hidden="0"/>
    </dxf>
    <dxf>
      <fill>
        <patternFill patternType="none">
          <bgColor auto="1"/>
        </patternFill>
      </fill>
      <alignment horizontal="general" vertical="center" textRotation="0" wrapText="0" indent="0" justifyLastLine="0" shrinkToFit="0" readingOrder="0"/>
      <protection locked="1" hidden="0"/>
    </dxf>
    <dxf>
      <numFmt numFmtId="164" formatCode="[$-409]dd\-mmm\-yy;@"/>
      <fill>
        <patternFill patternType="none">
          <fgColor theme="6" tint="0.79998168889431442"/>
          <bgColor auto="1"/>
        </patternFill>
      </fill>
      <alignment horizontal="center" vertical="center" textRotation="0" wrapText="1" indent="0" justifyLastLine="0" shrinkToFit="0" readingOrder="0"/>
      <protection locked="1" hidden="0"/>
    </dxf>
    <dxf>
      <numFmt numFmtId="164" formatCode="[$-409]dd\-mmm\-yy;@"/>
      <fill>
        <patternFill patternType="none">
          <fgColor theme="6" tint="0.79998168889431442"/>
          <bgColor auto="1"/>
        </patternFill>
      </fill>
      <alignment horizontal="center" vertical="center" textRotation="0" wrapText="0" indent="0" justifyLastLine="0" shrinkToFit="0" readingOrder="0"/>
      <protection locked="1" hidden="0"/>
    </dxf>
    <dxf>
      <numFmt numFmtId="164" formatCode="[$-409]dd\-mmm\-yy;@"/>
      <fill>
        <patternFill patternType="none">
          <fgColor theme="6" tint="0.79998168889431442"/>
          <bgColor auto="1"/>
        </patternFill>
      </fill>
      <alignment horizontal="center" vertical="center" textRotation="0" wrapText="1" indent="0" justifyLastLine="0" shrinkToFit="0" readingOrder="0"/>
      <protection locked="1" hidden="0"/>
    </dxf>
    <dxf>
      <numFmt numFmtId="0" formatCode="General"/>
      <fill>
        <patternFill patternType="none">
          <fgColor theme="5" tint="0.79998168889431442"/>
          <bgColor auto="1"/>
        </patternFill>
      </fill>
      <alignment horizontal="center" vertical="center" textRotation="0" wrapText="0" indent="0" justifyLastLine="0" shrinkToFit="0" readingOrder="0"/>
      <protection locked="1" hidden="0"/>
    </dxf>
    <dxf>
      <numFmt numFmtId="0" formatCode="General"/>
      <fill>
        <patternFill patternType="none">
          <fgColor theme="6" tint="0.79998168889431442"/>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theme="6" tint="0.79998168889431442"/>
          <bgColor auto="1"/>
        </patternFill>
      </fill>
      <alignment horizontal="center" vertical="center" textRotation="0" wrapText="1" indent="0" justifyLastLine="0" shrinkToFit="0" readingOrder="0"/>
      <protection locked="1" hidden="0"/>
    </dxf>
    <dxf>
      <numFmt numFmtId="22" formatCode="mmm\-yy"/>
      <fill>
        <patternFill patternType="none">
          <fgColor theme="6" tint="0.79998168889431442"/>
          <bgColor auto="1"/>
        </patternFill>
      </fill>
      <alignment horizontal="center" vertical="center" textRotation="0" wrapText="1" indent="0" justifyLastLine="0" shrinkToFit="0" readingOrder="0"/>
      <protection locked="1" hidden="0"/>
    </dxf>
    <dxf>
      <numFmt numFmtId="30" formatCode="@"/>
      <fill>
        <patternFill patternType="none">
          <fgColor theme="6" tint="0.79998168889431442"/>
          <bgColor auto="1"/>
        </patternFill>
      </fill>
      <alignment horizontal="center" vertical="center" textRotation="0" wrapText="0" indent="0" justifyLastLine="0" shrinkToFit="0" readingOrder="0"/>
      <protection locked="1" hidden="0"/>
    </dxf>
    <dxf>
      <numFmt numFmtId="30" formatCode="@"/>
      <fill>
        <patternFill patternType="none">
          <fgColor theme="6" tint="0.79998168889431442"/>
          <bgColor auto="1"/>
        </patternFill>
      </fill>
      <alignment horizontal="center" vertical="center" textRotation="0" wrapText="1" indent="0" justifyLastLine="0" shrinkToFit="0" readingOrder="0"/>
      <protection locked="1" hidden="0"/>
    </dxf>
    <dxf>
      <numFmt numFmtId="30" formatCode="@"/>
      <fill>
        <patternFill patternType="none">
          <fgColor theme="6" tint="0.79998168889431442"/>
          <bgColor auto="1"/>
        </patternFill>
      </fill>
      <alignment horizontal="center" vertical="center" textRotation="0" wrapText="1" indent="0" justifyLastLine="0" shrinkToFit="0" readingOrder="0"/>
      <protection locked="1" hidden="0"/>
    </dxf>
    <dxf>
      <fill>
        <patternFill patternType="none">
          <bgColor auto="1"/>
        </patternFill>
      </fill>
    </dxf>
    <dxf>
      <font>
        <b/>
        <i val="0"/>
        <strike val="0"/>
        <condense val="0"/>
        <extend val="0"/>
        <outline val="0"/>
        <shadow val="0"/>
        <u val="none"/>
        <vertAlign val="baseline"/>
        <sz val="11"/>
        <color theme="1" tint="0.14999847407452621"/>
        <name val="Calibri"/>
        <family val="2"/>
        <scheme val="minor"/>
      </font>
      <fill>
        <patternFill patternType="none">
          <fgColor indexed="64"/>
          <bgColor auto="1"/>
        </patternFill>
      </fill>
      <alignment horizontal="center" vertical="center" textRotation="0" wrapText="1"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168" formatCode="dd/mm/yyyy"/>
    </dxf>
    <dxf>
      <numFmt numFmtId="168" formatCode="dd/mm/yyyy"/>
    </dxf>
    <dxf>
      <numFmt numFmtId="0" formatCode="General"/>
    </dxf>
    <dxf>
      <numFmt numFmtId="0" formatCode="General"/>
    </dxf>
    <dxf>
      <numFmt numFmtId="168" formatCode="dd/mm/yyyy"/>
    </dxf>
    <dxf>
      <numFmt numFmtId="0" formatCode="General"/>
    </dxf>
    <dxf>
      <numFmt numFmtId="169" formatCode="dd/mm/yyyy\ hh:mm"/>
    </dxf>
    <dxf>
      <numFmt numFmtId="0" formatCode="General"/>
    </dxf>
    <dxf>
      <numFmt numFmtId="0" formatCode="General"/>
    </dxf>
    <dxf>
      <numFmt numFmtId="0" formatCode="General"/>
    </dxf>
    <dxf>
      <numFmt numFmtId="0" formatCode="General"/>
    </dxf>
    <dxf>
      <alignment vertical="center" textRotation="0" indent="0" justifyLastLine="0" shrinkToFit="0" readingOrder="0"/>
      <protection locked="1" hidden="0"/>
    </dxf>
    <dxf>
      <font>
        <sz val="10"/>
        <color theme="0"/>
        <name val="Arial Narrow"/>
        <family val="2"/>
        <scheme val="none"/>
      </font>
      <numFmt numFmtId="0" formatCode="General"/>
      <fill>
        <patternFill patternType="solid">
          <fgColor indexed="64"/>
          <bgColor rgb="FFFF0000"/>
        </patternFill>
      </fill>
      <alignment horizontal="left" vertical="center" textRotation="0" wrapText="0" indent="0" justifyLastLine="0" shrinkToFit="0" readingOrder="0"/>
      <border diagonalUp="0" diagonalDown="0">
        <left/>
        <right style="thin">
          <color theme="6" tint="0.39997558519241921"/>
        </right>
        <top style="thin">
          <color theme="0"/>
        </top>
        <bottom/>
        <vertical/>
        <horizontal/>
      </border>
      <protection locked="1" hidden="0"/>
    </dxf>
    <dxf>
      <alignment horizontal="general" vertical="center" textRotation="0" wrapText="1" indent="0" justifyLastLine="0" shrinkToFit="0" readingOrder="0"/>
      <protection locked="0" hidden="0"/>
    </dxf>
    <dxf>
      <alignment horizontal="center" vertical="center" textRotation="0" wrapText="0"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border diagonalUp="0" diagonalDown="0">
        <left style="thin">
          <color theme="0" tint="-0.14996795556505021"/>
        </left>
      </border>
      <protection locked="0" hidden="0"/>
    </dxf>
    <dxf>
      <alignment vertical="center" textRotation="0" indent="0" justifyLastLine="0" shrinkToFit="0" readingOrder="0"/>
      <protection locked="1" hidden="0"/>
    </dxf>
    <dxf>
      <font>
        <strike val="0"/>
        <outline val="0"/>
        <shadow val="0"/>
        <u val="none"/>
        <vertAlign val="baseline"/>
        <sz val="11"/>
        <color theme="1"/>
        <name val="Calibri"/>
        <family val="2"/>
        <scheme val="minor"/>
      </font>
      <alignment horizontal="center" vertical="center" textRotation="0" wrapText="1" indent="0" justifyLastLine="0" shrinkToFit="0" readingOrder="0"/>
      <protection locked="1" hidden="0"/>
    </dxf>
    <dxf>
      <font>
        <color theme="0"/>
      </font>
      <fill>
        <patternFill>
          <bgColor rgb="FFC00000"/>
        </patternFill>
      </fill>
    </dxf>
    <dxf>
      <font>
        <b val="0"/>
        <i val="0"/>
        <strike val="0"/>
        <condense val="0"/>
        <extend val="0"/>
        <outline val="0"/>
        <shadow val="0"/>
        <u val="none"/>
        <vertAlign val="baseline"/>
        <sz val="11"/>
        <color theme="0"/>
        <name val="Calibri"/>
        <family val="2"/>
        <scheme val="minor"/>
      </font>
      <numFmt numFmtId="165" formatCode="[$-10409]#,##0.00;\(#,##0.00\)"/>
      <fill>
        <patternFill patternType="solid">
          <fgColor indexed="64"/>
          <bgColor rgb="FFFF0000"/>
        </patternFill>
      </fill>
      <alignment horizontal="general" vertical="center" textRotation="0" wrapText="0" indent="0" justifyLastLine="0" shrinkToFit="0" readingOrder="1"/>
      <border diagonalUp="0" diagonalDown="0" outline="0">
        <left/>
        <right/>
        <top/>
        <bottom style="thin">
          <color theme="0" tint="-0.14996795556505021"/>
        </bottom>
      </border>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left" vertical="center" textRotation="0" wrapText="1" indent="0" justifyLastLine="0" shrinkToFit="0" readingOrder="1"/>
      <border diagonalUp="0" diagonalDown="0">
        <left/>
        <right style="thin">
          <color theme="8"/>
        </right>
        <top/>
        <bottom/>
        <vertical/>
        <horizontal/>
      </border>
      <protection locked="0" hidden="0"/>
    </dxf>
    <dxf>
      <alignment vertical="center" textRotation="0" indent="0" justifyLastLine="0" shrinkToFit="0"/>
      <border diagonalUp="0" diagonalDown="0">
        <left style="thin">
          <color theme="8"/>
        </left>
        <right/>
        <top/>
        <bottom/>
        <vertical/>
        <horizontal/>
      </border>
    </dxf>
    <dxf>
      <alignment vertical="center" textRotation="0" indent="0" justifyLastLine="0" shrinkToFit="0"/>
      <border diagonalUp="0" diagonalDown="0">
        <left/>
        <right style="thin">
          <color theme="8"/>
        </right>
        <top/>
        <bottom/>
        <vertical/>
        <horizontal/>
      </border>
    </dxf>
    <dxf>
      <alignment vertical="center" textRotation="0" indent="0" justifyLastLine="0" shrinkToFit="0"/>
      <border diagonalUp="0" diagonalDown="0">
        <left style="thin">
          <color theme="8"/>
        </left>
        <right/>
        <top/>
        <bottom/>
        <vertical/>
        <horizontal/>
      </border>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left" vertical="center" textRotation="0" wrapText="1" indent="0" justifyLastLine="0" shrinkToFit="0" readingOrder="1"/>
      <border diagonalUp="0" diagonalDown="0">
        <left/>
        <right style="thin">
          <color theme="8"/>
        </right>
        <top/>
        <bottom/>
        <vertical/>
        <horizontal/>
      </border>
      <protection locked="0" hidden="0"/>
    </dxf>
    <dxf>
      <alignment vertical="center" textRotation="0" indent="0" justifyLastLine="0" shrinkToFit="0"/>
      <border diagonalUp="0" diagonalDown="0">
        <left style="thin">
          <color theme="8"/>
        </left>
        <right/>
        <top/>
        <bottom/>
        <vertical/>
        <horizontal/>
      </border>
    </dxf>
    <dxf>
      <alignment vertical="center" textRotation="0" indent="0" justifyLastLine="0" shrinkToFit="0"/>
      <border diagonalUp="0" diagonalDown="0">
        <left/>
        <right style="thin">
          <color theme="8"/>
        </right>
        <top/>
        <bottom/>
        <vertical/>
        <horizontal/>
      </border>
    </dxf>
    <dxf>
      <fill>
        <patternFill>
          <fgColor indexed="64"/>
          <bgColor rgb="FFFF0000"/>
        </patternFill>
      </fill>
      <alignment vertical="center" textRotation="0" indent="0" justifyLastLine="0" shrinkToFit="0"/>
      <border diagonalUp="0" diagonalDown="0">
        <left style="thin">
          <color theme="8"/>
        </left>
        <right/>
        <top/>
        <bottom/>
        <vertical/>
        <horizontal/>
      </border>
    </dxf>
    <dxf>
      <fill>
        <patternFill>
          <fgColor indexed="64"/>
          <bgColor rgb="FFFF0000"/>
        </patternFill>
      </fill>
      <alignment vertical="center" textRotation="0" indent="0" justifyLastLine="0" shrinkToFit="0"/>
      <border diagonalUp="0" diagonalDown="0">
        <left/>
        <right style="thin">
          <color theme="8"/>
        </right>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rgb="FFFF0000"/>
        </patternFill>
      </fill>
      <alignment horizontal="general" vertical="center" textRotation="0" wrapText="1" indent="0" justifyLastLine="0" shrinkToFit="0" readingOrder="0"/>
      <border diagonalUp="0" diagonalDown="0">
        <left style="thin">
          <color theme="8"/>
        </left>
        <right/>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left" vertical="center" textRotation="0" wrapText="1" indent="0" justifyLastLine="0" shrinkToFit="0" readingOrder="1"/>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right" vertical="center" textRotation="0" wrapText="1" indent="0" justifyLastLine="0" shrinkToFit="0" readingOrder="1"/>
    </dxf>
    <dxf>
      <font>
        <b val="0"/>
        <i val="0"/>
        <strike val="0"/>
        <condense val="0"/>
        <extend val="0"/>
        <outline val="0"/>
        <shadow val="0"/>
        <u val="none"/>
        <vertAlign val="baseline"/>
        <sz val="11"/>
        <color theme="0"/>
        <name val="Calibri"/>
        <family val="2"/>
        <scheme val="minor"/>
      </font>
      <numFmt numFmtId="165" formatCode="[$-10409]#,##0.00;\(#,##0.00\)"/>
      <fill>
        <patternFill patternType="none">
          <fgColor indexed="64"/>
          <bgColor rgb="FFC00000"/>
        </patternFill>
      </fill>
      <alignment horizontal="center" vertical="center" textRotation="0" wrapText="1" indent="0" justifyLastLine="0" shrinkToFit="0" readingOrder="1"/>
    </dxf>
    <dxf>
      <font>
        <b val="0"/>
        <i val="0"/>
        <strike val="0"/>
        <condense val="0"/>
        <extend val="0"/>
        <outline val="0"/>
        <shadow val="0"/>
        <u val="none"/>
        <vertAlign val="baseline"/>
        <sz val="11"/>
        <color theme="0"/>
        <name val="Calibri"/>
        <family val="2"/>
        <scheme val="minor"/>
      </font>
      <fill>
        <patternFill patternType="none">
          <fgColor indexed="64"/>
          <bgColor rgb="FFFF0000"/>
        </patternFill>
      </fill>
      <alignment horizontal="left" vertical="center" textRotation="0" wrapText="0" indent="0" justifyLastLine="0" shrinkToFit="0" readingOrder="1"/>
      <border diagonalUp="0" diagonalDown="0" outline="0">
        <left style="thin">
          <color rgb="FFD3D3D3"/>
        </left>
        <right style="thin">
          <color rgb="FFD3D3D3"/>
        </right>
        <top style="thin">
          <color rgb="FFD3D3D3"/>
        </top>
        <bottom style="thin">
          <color rgb="FFD3D3D3"/>
        </bottom>
      </border>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left" vertical="center" textRotation="0" wrapText="1" indent="0" justifyLastLine="0" shrinkToFit="0" readingOrder="1"/>
      <border diagonalUp="0" diagonalDown="0">
        <left/>
        <right style="thin">
          <color theme="8"/>
        </right>
        <top/>
        <bottom/>
        <vertical/>
        <horizontal/>
      </border>
      <protection locked="0" hidden="0"/>
    </dxf>
    <dxf>
      <border diagonalUp="0" diagonalDown="0">
        <left style="thin">
          <color theme="8"/>
        </left>
        <right/>
        <top/>
        <bottom/>
        <vertical/>
        <horizontal/>
      </border>
    </dxf>
    <dxf>
      <border diagonalUp="0" diagonalDown="0">
        <left/>
        <right style="thin">
          <color theme="8"/>
        </right>
        <top/>
        <bottom/>
        <vertical/>
        <horizontal/>
      </border>
    </dxf>
    <dxf>
      <border diagonalUp="0" diagonalDown="0">
        <left style="thin">
          <color theme="8"/>
        </left>
        <right/>
        <top/>
        <bottom/>
        <vertical/>
        <horizontal/>
      </border>
    </dxf>
    <dxf>
      <border diagonalUp="0" diagonalDown="0">
        <left/>
        <right style="thin">
          <color theme="8"/>
        </right>
        <top/>
        <bottom/>
        <vertical/>
        <horizontal/>
      </border>
    </dxf>
    <dxf>
      <border diagonalUp="0" diagonalDown="0">
        <left style="thin">
          <color theme="8"/>
        </left>
        <right/>
        <top/>
        <bottom/>
        <vertical/>
        <horizontal/>
      </border>
    </dxf>
    <dxf>
      <border diagonalUp="0" diagonalDown="0">
        <left/>
        <right style="thin">
          <color theme="8"/>
        </right>
        <top/>
        <bottom/>
        <vertical/>
        <horizontal/>
      </border>
    </dxf>
    <dxf>
      <border diagonalUp="0" diagonalDown="0">
        <left style="thin">
          <color theme="8"/>
        </left>
        <right/>
        <top/>
        <bottom/>
        <vertical/>
        <horizontal/>
      </border>
    </dxf>
    <dxf>
      <border diagonalUp="0" diagonalDown="0">
        <left/>
        <right style="thin">
          <color theme="8"/>
        </right>
        <top/>
        <bottom/>
        <vertical/>
        <horizontal/>
      </border>
    </dxf>
    <dxf>
      <font>
        <b val="0"/>
        <i/>
        <strike val="0"/>
        <condense val="0"/>
        <extend val="0"/>
        <outline val="0"/>
        <shadow val="0"/>
        <u val="none"/>
        <vertAlign val="baseline"/>
        <sz val="8"/>
        <color theme="1" tint="0.34998626667073579"/>
        <name val="Calibri"/>
        <family val="2"/>
        <scheme val="minor"/>
      </font>
      <fill>
        <patternFill patternType="none">
          <fgColor indexed="64"/>
          <bgColor indexed="65"/>
        </patternFill>
      </fill>
      <alignment horizontal="left" vertical="center" textRotation="0" wrapText="0" indent="0" justifyLastLine="0" shrinkToFit="0" readingOrder="1"/>
      <border diagonalUp="0" diagonalDown="0">
        <left style="thin">
          <color theme="8"/>
        </left>
        <right/>
        <top/>
        <bottom/>
        <vertical/>
        <horizontal/>
      </border>
    </dxf>
    <dxf>
      <font>
        <strike val="0"/>
        <outline val="0"/>
        <shadow val="0"/>
        <vertAlign val="baseline"/>
        <name val="Calibri"/>
        <family val="2"/>
        <scheme val="minor"/>
      </font>
      <fill>
        <patternFill patternType="none">
          <fgColor indexed="64"/>
          <bgColor auto="1"/>
        </patternFill>
      </fill>
    </dxf>
    <dxf>
      <font>
        <b/>
        <strike val="0"/>
        <outline val="0"/>
        <shadow val="0"/>
        <u val="none"/>
        <vertAlign val="baseline"/>
        <sz val="10"/>
        <color rgb="FF000000"/>
        <name val="Calibri"/>
        <family val="2"/>
        <scheme val="minor"/>
      </font>
      <fill>
        <patternFill patternType="solid">
          <fgColor indexed="64"/>
          <bgColor rgb="FFFF0000"/>
        </patternFill>
      </fill>
    </dxf>
    <dxf>
      <border outline="0">
        <bottom style="thin">
          <color rgb="FFD3D3D3"/>
        </bottom>
      </border>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right" vertical="center" textRotation="0" wrapText="1" indent="0" justifyLastLine="0" shrinkToFit="0" readingOrder="1"/>
    </dxf>
    <dxf>
      <font>
        <b/>
        <i val="0"/>
        <strike val="0"/>
        <condense val="0"/>
        <extend val="0"/>
        <outline val="0"/>
        <shadow val="0"/>
        <u val="none"/>
        <vertAlign val="baseline"/>
        <sz val="11"/>
        <color rgb="FF000000"/>
        <name val="Calibri"/>
        <family val="2"/>
        <scheme val="minor"/>
      </font>
      <fill>
        <patternFill patternType="solid">
          <fgColor rgb="FF97D8FF"/>
          <bgColor theme="5" tint="0.79998168889431442"/>
        </patternFill>
      </fill>
      <alignment horizontal="center" vertical="center" textRotation="0" wrapText="1" indent="0" justifyLastLine="0" shrinkToFit="0" readingOrder="1"/>
      <border diagonalUp="0" diagonalDown="0" outline="0">
        <left style="thin">
          <color theme="0"/>
        </left>
        <right style="thin">
          <color theme="0"/>
        </right>
        <top/>
        <bottom/>
      </border>
    </dxf>
    <dxf>
      <font>
        <b val="0"/>
        <i val="0"/>
        <strike val="0"/>
        <condense val="0"/>
        <extend val="0"/>
        <outline val="0"/>
        <shadow val="0"/>
        <u val="none"/>
        <vertAlign val="baseline"/>
        <sz val="9"/>
        <color theme="0"/>
        <name val="Calibri"/>
        <family val="2"/>
        <scheme val="minor"/>
      </font>
      <numFmt numFmtId="165" formatCode="[$-10409]#,##0.00;\(#,##0.00\)"/>
      <fill>
        <patternFill patternType="solid">
          <fgColor indexed="64"/>
          <bgColor theme="0"/>
        </patternFill>
      </fill>
      <alignment horizontal="left" vertical="center" textRotation="0" wrapText="1" indent="0" justifyLastLine="0" shrinkToFit="0" readingOrder="1"/>
      <border diagonalUp="0" diagonalDown="0" outline="0">
        <left/>
        <right style="thin">
          <color theme="0" tint="-0.24994659260841701"/>
        </right>
        <top style="thin">
          <color theme="0"/>
        </top>
        <bottom/>
      </border>
    </dxf>
    <dxf>
      <font>
        <b/>
        <i val="0"/>
        <strike val="0"/>
        <condense val="0"/>
        <extend val="0"/>
        <outline val="0"/>
        <shadow val="0"/>
        <u val="none"/>
        <vertAlign val="baseline"/>
        <sz val="8"/>
        <color rgb="FFC00000"/>
        <name val="Calibri"/>
        <family val="2"/>
        <scheme val="minor"/>
      </font>
      <numFmt numFmtId="165" formatCode="[$-10409]#,##0.00;\(#,##0.00\)"/>
      <fill>
        <patternFill patternType="solid">
          <fgColor indexed="64"/>
          <bgColor theme="0"/>
        </patternFill>
      </fill>
      <alignment horizontal="left" vertical="center" textRotation="0" wrapText="1" indent="0" justifyLastLine="0" shrinkToFit="0" readingOrder="1"/>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rgb="FF000000"/>
        <name val="Calibri"/>
        <family val="2"/>
        <scheme val="minor"/>
      </font>
      <numFmt numFmtId="166" formatCode="0.0%"/>
      <fill>
        <patternFill patternType="none">
          <fgColor indexed="64"/>
          <bgColor theme="0" tint="-0.249977111117893"/>
        </patternFill>
      </fill>
      <alignment horizontal="center" vertical="center" textRotation="0" wrapText="1" indent="0" justifyLastLine="0" shrinkToFit="0" readingOrder="1"/>
      <border diagonalUp="0" diagonalDown="0" outline="0">
        <left style="thin">
          <color theme="0"/>
        </left>
        <right/>
        <top style="thin">
          <color theme="0"/>
        </top>
        <bottom style="thin">
          <color theme="0"/>
        </bottom>
      </border>
    </dxf>
    <dxf>
      <font>
        <b/>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left" vertical="center" textRotation="0" wrapText="1" indent="0" justifyLastLine="0" shrinkToFit="0" readingOrder="1"/>
      <border diagonalUp="0" diagonalDown="0">
        <left/>
        <right style="thin">
          <color theme="0"/>
        </right>
        <top style="thin">
          <color theme="0"/>
        </top>
        <bottom style="thin">
          <color theme="0"/>
        </bottom>
        <vertical style="thin">
          <color theme="0"/>
        </vertical>
        <horizontal style="thin">
          <color theme="0"/>
        </horizontal>
      </border>
      <protection locked="0" hidden="0"/>
    </dxf>
    <dxf>
      <font>
        <b/>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left" vertical="center" textRotation="0" wrapText="1" indent="0" justifyLastLine="0" shrinkToFit="0" readingOrder="1"/>
      <border diagonalUp="0" diagonalDown="0" outline="0">
        <left/>
        <right/>
        <top style="thin">
          <color theme="0" tint="-0.24994659260841701"/>
        </top>
        <bottom style="thin">
          <color theme="0" tint="-0.24994659260841701"/>
        </bottom>
      </border>
    </dxf>
    <dxf>
      <font>
        <b/>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left" vertical="center" textRotation="0" wrapText="1" indent="0" justifyLastLine="0" shrinkToFit="0" readingOrder="1"/>
      <border diagonalUp="0" diagonalDown="0">
        <left/>
        <right/>
        <top style="thin">
          <color theme="0" tint="-0.24994659260841701"/>
        </top>
        <bottom style="thin">
          <color theme="0" tint="-0.24994659260841701"/>
        </bottom>
        <vertical/>
        <horizontal style="thin">
          <color theme="0" tint="-0.24994659260841701"/>
        </horizontal>
      </border>
    </dxf>
    <dxf>
      <font>
        <b/>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left" vertical="center" textRotation="0" wrapText="0" indent="0" justifyLastLine="0" shrinkToFit="0" readingOrder="1"/>
      <border diagonalUp="0" diagonalDown="0">
        <left style="thin">
          <color theme="8"/>
        </left>
        <right/>
        <top style="thin">
          <color theme="0" tint="-0.24994659260841701"/>
        </top>
        <bottom style="thin">
          <color theme="0" tint="-0.24994659260841701"/>
        </bottom>
        <vertical/>
        <horizontal style="thin">
          <color theme="0" tint="-0.24994659260841701"/>
        </horizontal>
      </border>
    </dxf>
    <dxf>
      <border>
        <top style="thin">
          <color theme="0"/>
        </top>
      </border>
    </dxf>
    <dxf>
      <border diagonalUp="0" diagonalDown="0">
        <left style="thin">
          <color theme="0"/>
        </left>
        <right style="thin">
          <color theme="0"/>
        </right>
        <top style="thin">
          <color theme="0"/>
        </top>
        <bottom style="thin">
          <color theme="0"/>
        </bottom>
      </border>
    </dxf>
    <dxf>
      <font>
        <b/>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left" vertical="center" textRotation="0" wrapText="1" indent="0" justifyLastLine="0" shrinkToFit="0" readingOrder="1"/>
    </dxf>
    <dxf>
      <border>
        <bottom style="thin">
          <color theme="0"/>
        </bottom>
      </border>
    </dxf>
    <dxf>
      <font>
        <b/>
        <i val="0"/>
        <strike val="0"/>
        <condense val="0"/>
        <extend val="0"/>
        <outline val="0"/>
        <shadow val="0"/>
        <u val="none"/>
        <vertAlign val="baseline"/>
        <sz val="11"/>
        <color rgb="FF000000"/>
        <name val="Calibri"/>
        <family val="2"/>
        <scheme val="minor"/>
      </font>
      <fill>
        <patternFill patternType="solid">
          <fgColor indexed="64"/>
          <bgColor rgb="FFFF9627"/>
        </patternFill>
      </fill>
      <alignment horizontal="center" vertical="center" textRotation="0" wrapText="1" indent="0" justifyLastLine="0" shrinkToFit="0" readingOrder="1"/>
      <border diagonalUp="0" diagonalDown="0">
        <left style="thin">
          <color theme="0"/>
        </left>
        <right style="thin">
          <color theme="0"/>
        </right>
        <top/>
        <bottom/>
        <vertical style="thin">
          <color theme="0"/>
        </vertical>
        <horizontal style="thin">
          <color theme="0"/>
        </horizontal>
      </border>
    </dxf>
    <dxf>
      <font>
        <b val="0"/>
        <strike val="0"/>
        <outline val="0"/>
        <shadow val="0"/>
        <u val="none"/>
        <vertAlign val="baseline"/>
        <sz val="8"/>
        <color theme="0"/>
        <name val="Calibri"/>
        <family val="2"/>
        <scheme val="minor"/>
      </font>
      <numFmt numFmtId="165" formatCode="[$-10409]#,##0.00;\(#,##0.00\)"/>
      <fill>
        <patternFill patternType="solid">
          <fgColor indexed="64"/>
          <bgColor rgb="FFFF0000"/>
        </patternFill>
      </fill>
      <alignment horizontal="left" vertical="center" textRotation="0" wrapText="0" indent="0" justifyLastLine="0" shrinkToFit="0" readingOrder="1"/>
      <border diagonalUp="0" diagonalDown="0" outline="0">
        <left/>
        <right/>
        <top/>
        <bottom style="thin">
          <color theme="0" tint="-0.14996795556505021"/>
        </bottom>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border diagonalUp="0" diagonalDown="0">
        <left/>
        <right style="thin">
          <color theme="8"/>
        </right>
        <top/>
        <bottom/>
        <vertical/>
        <horizontal/>
      </border>
    </dxf>
    <dxf>
      <alignment horizontal="general" vertical="center" textRotation="0" wrapText="0" indent="0" justifyLastLine="0" shrinkToFit="0" readingOrder="0"/>
      <border diagonalUp="0" diagonalDown="0">
        <left style="thin">
          <color theme="8"/>
        </left>
        <right/>
        <top/>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border diagonalUp="0" diagonalDown="0">
        <left/>
        <right style="thin">
          <color theme="8"/>
        </right>
        <top/>
        <bottom/>
        <vertical/>
        <horizontal/>
      </border>
    </dxf>
    <dxf>
      <alignment horizontal="general" vertical="center" textRotation="0" wrapText="0" indent="0" justifyLastLine="0" shrinkToFit="0" readingOrder="0"/>
      <border diagonalUp="0" diagonalDown="0">
        <left style="thin">
          <color theme="8"/>
        </left>
        <right/>
        <top/>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border diagonalUp="0" diagonalDown="0">
        <left/>
        <right style="thin">
          <color theme="8"/>
        </right>
        <top/>
        <bottom/>
        <vertical/>
        <horizontal/>
      </border>
    </dxf>
    <dxf>
      <alignment horizontal="general" vertical="center" textRotation="0" wrapText="0" indent="0" justifyLastLine="0" shrinkToFit="0" readingOrder="0"/>
      <border diagonalUp="0" diagonalDown="0">
        <left style="thin">
          <color theme="8"/>
        </left>
        <right/>
        <top/>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border diagonalUp="0" diagonalDown="0">
        <left/>
        <right style="thin">
          <color theme="8"/>
        </right>
        <top/>
        <bottom/>
        <vertical/>
        <horizontal/>
      </border>
    </dxf>
    <dxf>
      <alignment horizontal="general" vertical="center" textRotation="0" wrapText="0" indent="0" justifyLastLine="0" shrinkToFit="0" readingOrder="0"/>
      <border diagonalUp="0" diagonalDown="0">
        <left style="thin">
          <color theme="8"/>
        </left>
        <right/>
        <top/>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border diagonalUp="0" diagonalDown="0">
        <left/>
        <right style="thin">
          <color theme="8"/>
        </right>
        <top/>
        <bottom/>
        <vertical/>
        <horizontal/>
      </border>
    </dxf>
    <dxf>
      <alignment horizontal="general" vertical="center" textRotation="0" wrapText="0" indent="0" justifyLastLine="0" shrinkToFit="0" readingOrder="0"/>
      <border diagonalUp="0" diagonalDown="0">
        <left style="thin">
          <color theme="8"/>
        </left>
        <right/>
        <top/>
        <bottom/>
        <vertical/>
        <horizontal/>
      </border>
    </dxf>
    <dxf>
      <font>
        <strike val="0"/>
        <outline val="0"/>
        <shadow val="0"/>
        <u val="none"/>
        <vertAlign val="baseline"/>
        <sz val="10"/>
        <color rgb="FF000000"/>
        <name val="Calibri"/>
        <family val="2"/>
        <scheme val="minor"/>
      </font>
      <fill>
        <patternFill patternType="solid">
          <fgColor indexed="64"/>
          <bgColor theme="9" tint="0.79998168889431442"/>
        </patternFill>
      </fill>
      <alignment horizontal="general" vertical="center" textRotation="0" wrapText="1" indent="0" justifyLastLine="0" shrinkToFit="0" readingOrder="1"/>
      <border diagonalUp="0" diagonalDown="0" outline="0">
        <left style="thin">
          <color theme="0"/>
        </left>
        <right/>
        <top style="thin">
          <color theme="0" tint="-0.14996795556505021"/>
        </top>
        <bottom style="thin">
          <color theme="0" tint="-0.14996795556505021"/>
        </bottom>
      </border>
      <protection locked="1" hidden="0"/>
    </dxf>
    <dxf>
      <font>
        <strike val="0"/>
        <outline val="0"/>
        <shadow val="0"/>
        <u val="none"/>
        <vertAlign val="baseline"/>
        <sz val="10"/>
        <color rgb="FF000000"/>
        <name val="Calibri"/>
        <family val="2"/>
        <scheme val="minor"/>
      </font>
      <fill>
        <patternFill patternType="solid">
          <fgColor indexed="64"/>
          <bgColor theme="9" tint="0.79998168889431442"/>
        </patternFill>
      </fill>
      <alignment horizontal="general" vertical="center" textRotation="0" wrapText="1" indent="0" justifyLastLine="0" shrinkToFit="0" readingOrder="1"/>
      <border diagonalUp="0" diagonalDown="0" outline="0">
        <left style="thin">
          <color theme="0"/>
        </left>
        <right style="thin">
          <color theme="0"/>
        </right>
        <top style="thin">
          <color theme="0" tint="-0.14996795556505021"/>
        </top>
        <bottom style="thin">
          <color theme="0" tint="-0.14996795556505021"/>
        </bottom>
      </border>
      <protection locked="1" hidden="0"/>
    </dxf>
    <dxf>
      <border>
        <top style="thin">
          <color theme="0" tint="-0.14996795556505021"/>
        </top>
      </border>
    </dxf>
    <dxf>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vertAlign val="baseline"/>
        <name val="Calibri"/>
        <family val="2"/>
        <scheme val="minor"/>
      </font>
      <numFmt numFmtId="0" formatCode="General"/>
      <fill>
        <patternFill>
          <bgColor theme="0"/>
        </patternFill>
      </fill>
    </dxf>
    <dxf>
      <border>
        <bottom style="thin">
          <color theme="0"/>
        </bottom>
      </border>
    </dxf>
    <dxf>
      <font>
        <b/>
        <i val="0"/>
        <strike val="0"/>
        <condense val="0"/>
        <extend val="0"/>
        <outline val="0"/>
        <shadow val="0"/>
        <u val="none"/>
        <vertAlign val="baseline"/>
        <sz val="11"/>
        <color theme="0"/>
        <name val="Calibri"/>
        <family val="2"/>
        <scheme val="minor"/>
      </font>
      <numFmt numFmtId="0" formatCode="General"/>
      <fill>
        <patternFill patternType="solid">
          <fgColor rgb="FF97D8FF"/>
          <bgColor rgb="FFC00000"/>
        </patternFill>
      </fill>
      <alignment horizontal="center" vertical="bottom" textRotation="0" wrapText="1" indent="0" justifyLastLine="0" shrinkToFit="0" readingOrder="1"/>
      <border diagonalUp="0" diagonalDown="0">
        <left style="thin">
          <color theme="0"/>
        </left>
        <right style="thin">
          <color theme="0"/>
        </right>
        <top/>
        <bottom/>
        <vertical style="thin">
          <color theme="0"/>
        </vertical>
        <horizontal/>
      </border>
    </dxf>
    <dxf>
      <font>
        <color rgb="FF9C0006"/>
      </font>
      <fill>
        <patternFill>
          <bgColor rgb="FFFFC7CE"/>
        </patternFill>
      </fill>
    </dxf>
    <dxf>
      <font>
        <color theme="0"/>
      </font>
      <fill>
        <patternFill>
          <bgColor rgb="FFC00000"/>
        </patternFill>
      </fill>
    </dxf>
    <dxf>
      <font>
        <b val="0"/>
        <i val="0"/>
        <strike val="0"/>
        <condense val="0"/>
        <extend val="0"/>
        <outline val="0"/>
        <shadow val="0"/>
        <u val="none"/>
        <vertAlign val="baseline"/>
        <sz val="11"/>
        <color theme="0"/>
        <name val="Calibri"/>
        <family val="2"/>
        <scheme val="minor"/>
      </font>
      <fill>
        <patternFill patternType="solid">
          <fgColor indexed="64"/>
          <bgColor theme="0"/>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0"/>
        <name val="Calibri"/>
        <family val="2"/>
        <scheme val="minor"/>
      </font>
      <fill>
        <patternFill patternType="solid">
          <fgColor indexed="64"/>
          <bgColor theme="0"/>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font>
      <numFmt numFmtId="34" formatCode="_(&quot;$&quot;* #,##0.00_);_(&quot;$&quot;* \(#,##0.00\);_(&quot;$&quot;* &quot;-&quot;??_);_(@_)"/>
      <alignment horizontal="general" vertical="center" textRotation="0" wrapText="0" indent="0" justifyLastLine="0" shrinkToFit="0" readingOrder="0"/>
      <border diagonalUp="0" diagonalDown="0" outline="0">
        <left/>
        <right style="thin">
          <color theme="9"/>
        </right>
        <top style="thin">
          <color theme="6" tint="0.39997558519241921"/>
        </top>
        <bottom style="thin">
          <color theme="6" tint="0.39997558519241921"/>
        </bottom>
      </border>
    </dxf>
    <dxf>
      <font>
        <b val="0"/>
        <i val="0"/>
        <strike val="0"/>
        <condense val="0"/>
        <extend val="0"/>
        <outline val="0"/>
        <shadow val="0"/>
        <u val="none"/>
        <vertAlign val="baseline"/>
        <sz val="11"/>
        <color auto="1"/>
        <name val="Calibri"/>
        <family val="2"/>
        <scheme val="minor"/>
      </font>
      <numFmt numFmtId="13" formatCode="0%"/>
      <fill>
        <patternFill patternType="solid">
          <fgColor indexed="64"/>
          <bgColor theme="7" tint="0.79998168889431442"/>
        </patternFill>
      </fill>
      <alignment horizontal="center" vertical="center" textRotation="0" wrapText="1" indent="0" justifyLastLine="0" shrinkToFit="0" readingOrder="0"/>
      <border diagonalUp="0" diagonalDown="0">
        <left/>
        <right/>
        <top/>
        <bottom style="thin">
          <color theme="6" tint="0.39997558519241921"/>
        </bottom>
        <vertical/>
        <horizontal/>
      </border>
    </dxf>
    <dxf>
      <font>
        <b val="0"/>
        <i val="0"/>
        <strike val="0"/>
        <condense val="0"/>
        <extend val="0"/>
        <outline val="0"/>
        <shadow val="0"/>
        <u val="none"/>
        <vertAlign val="baseline"/>
        <sz val="11"/>
        <color theme="0"/>
        <name val="Calibri"/>
        <family val="2"/>
        <scheme val="minor"/>
      </font>
      <numFmt numFmtId="164" formatCode="[$-409]dd\-mmm\-yy;@"/>
      <fill>
        <patternFill patternType="solid">
          <fgColor indexed="64"/>
          <bgColor rgb="FFC00000"/>
        </patternFill>
      </fill>
      <alignment horizontal="center" vertical="center" textRotation="0" wrapText="1" indent="0" justifyLastLine="0" shrinkToFit="0" readingOrder="0"/>
      <border diagonalUp="0" diagonalDown="0">
        <left/>
        <right/>
        <top style="thin">
          <color theme="6" tint="0.39997558519241921"/>
        </top>
        <bottom style="thin">
          <color theme="6" tint="0.39997558519241921"/>
        </bottom>
      </border>
      <protection locked="0" hidden="0"/>
    </dxf>
    <dxf>
      <font>
        <b/>
        <i val="0"/>
        <strike val="0"/>
        <condense val="0"/>
        <extend val="0"/>
        <outline val="0"/>
        <shadow val="0"/>
        <u val="none"/>
        <vertAlign val="baseline"/>
        <sz val="11"/>
        <color auto="1"/>
        <name val="Calibri"/>
        <family val="2"/>
        <scheme val="minor"/>
      </font>
      <fill>
        <patternFill patternType="solid">
          <fgColor theme="6" tint="0.79998168889431442"/>
          <bgColor theme="7" tint="0.79998168889431442"/>
        </patternFill>
      </fill>
      <alignment horizontal="general" vertical="center" textRotation="0" wrapText="0" indent="0" justifyLastLine="0" shrinkToFit="0" readingOrder="0"/>
      <border diagonalUp="0" diagonalDown="0">
        <left/>
        <right/>
        <top/>
        <bottom style="thin">
          <color theme="6" tint="0.39997558519241921"/>
        </bottom>
        <vertical/>
        <horizontal/>
      </border>
    </dxf>
    <dxf>
      <font>
        <b val="0"/>
        <i val="0"/>
        <strike val="0"/>
        <condense val="0"/>
        <extend val="0"/>
        <outline val="0"/>
        <shadow val="0"/>
        <u val="none"/>
        <vertAlign val="baseline"/>
        <sz val="11"/>
        <color theme="0"/>
        <name val="Calibri"/>
        <family val="2"/>
        <scheme val="minor"/>
      </font>
      <fill>
        <patternFill patternType="solid">
          <fgColor indexed="64"/>
          <bgColor rgb="FFC00000"/>
        </patternFill>
      </fill>
      <alignment horizontal="general" vertical="center" textRotation="0" wrapText="0" indent="0" justifyLastLine="0" shrinkToFit="0" readingOrder="0"/>
      <border diagonalUp="0" diagonalDown="0">
        <left style="medium">
          <color theme="9"/>
        </left>
        <right/>
        <top style="thin">
          <color theme="6" tint="0.39997558519241921"/>
        </top>
        <bottom style="thin">
          <color theme="6" tint="0.39997558519241921"/>
        </bottom>
      </border>
      <protection locked="0" hidden="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right style="thin">
          <color theme="9"/>
        </right>
        <top style="thin">
          <color theme="6" tint="0.39997558519241921"/>
        </top>
        <bottom style="thin">
          <color theme="6" tint="0.39997558519241921"/>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right/>
        <top style="thin">
          <color theme="6" tint="0.39997558519241921"/>
        </top>
        <bottom style="thin">
          <color theme="6" tint="0.39997558519241921"/>
        </bottom>
      </border>
      <protection locked="0" hidden="0"/>
    </dxf>
    <dxf>
      <font>
        <b val="0"/>
        <i val="0"/>
        <strike val="0"/>
        <condense val="0"/>
        <extend val="0"/>
        <outline val="0"/>
        <shadow val="0"/>
        <u val="none"/>
        <vertAlign val="baseline"/>
        <sz val="11"/>
        <color auto="1"/>
        <name val="Calibri"/>
        <family val="2"/>
        <scheme val="minor"/>
      </font>
      <alignment horizontal="general" vertical="center" textRotation="0" wrapText="0" indent="0" justifyLastLine="0" shrinkToFit="0" readingOrder="0"/>
      <border diagonalUp="0" diagonalDown="0">
        <left/>
        <right/>
        <top style="thin">
          <color theme="6" tint="0.39997558519241921"/>
        </top>
        <bottom style="thin">
          <color theme="6" tint="0.39997558519241921"/>
        </bottom>
      </border>
      <protection locked="0" hidden="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right/>
        <top style="thin">
          <color theme="6" tint="0.39997558519241921"/>
        </top>
        <bottom style="thin">
          <color theme="6" tint="0.39997558519241921"/>
        </bottom>
      </border>
      <protection locked="0" hidden="0"/>
    </dxf>
    <dxf>
      <font>
        <b/>
        <i val="0"/>
        <strike val="0"/>
        <condense val="0"/>
        <extend val="0"/>
        <outline val="0"/>
        <shadow val="0"/>
        <u val="none"/>
        <vertAlign val="baseline"/>
        <sz val="11"/>
        <color auto="1"/>
        <name val="Calibri"/>
        <family val="2"/>
        <scheme val="minor"/>
      </font>
      <numFmt numFmtId="34" formatCode="_(&quot;$&quot;* #,##0.00_);_(&quot;$&quot;* \(#,##0.00\);_(&quot;$&quot;* &quot;-&quot;??_);_(@_)"/>
      <fill>
        <patternFill patternType="solid">
          <fgColor indexed="64"/>
          <bgColor theme="9" tint="0.79998168889431442"/>
        </patternFill>
      </fill>
      <alignment horizontal="general" vertical="center" textRotation="0" wrapText="0" indent="0" justifyLastLine="0" shrinkToFit="0" readingOrder="0"/>
      <border diagonalUp="0" diagonalDown="0">
        <left/>
        <right style="thin">
          <color theme="9"/>
        </right>
        <top/>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alignment horizontal="center" vertical="center" textRotation="0" wrapText="0" indent="0" justifyLastLine="0" shrinkToFit="0" readingOrder="0"/>
      <border diagonalUp="0" diagonalDown="0">
        <left/>
        <right/>
        <top style="thin">
          <color theme="6" tint="0.39997558519241921"/>
        </top>
        <bottom style="thin">
          <color theme="6" tint="0.39997558519241921"/>
        </bottom>
      </border>
      <protection locked="0" hidden="0"/>
    </dxf>
    <dxf>
      <alignment horizontal="left" vertical="center" textRotation="0" indent="0" justifyLastLine="0" shrinkToFit="0" readingOrder="0"/>
      <protection locked="0" hidden="0"/>
    </dxf>
    <dxf>
      <alignment horizontal="left" vertical="center" textRotation="0" indent="0" justifyLastLine="0" shrinkToFit="0" readingOrder="0"/>
      <protection locked="0" hidden="0"/>
    </dxf>
    <dxf>
      <alignment vertical="center" textRotation="0" indent="0" justifyLastLine="0" shrinkToFit="0" readingOrder="0"/>
      <protection locked="0" hidden="0"/>
    </dxf>
    <dxf>
      <alignment vertical="center" textRotation="0" indent="0" justifyLastLine="0" shrinkToFit="0" readingOrder="0"/>
      <border diagonalUp="0" diagonalDown="0">
        <left style="thin">
          <color theme="9"/>
        </left>
        <right/>
      </border>
      <protection locked="0" hidden="0"/>
    </dxf>
    <dxf>
      <font>
        <b val="0"/>
        <i val="0"/>
        <strike val="0"/>
        <condense val="0"/>
        <extend val="0"/>
        <outline val="0"/>
        <shadow val="0"/>
        <u val="none"/>
        <vertAlign val="baseline"/>
        <sz val="10"/>
        <color indexed="8"/>
        <name val="Calibri"/>
        <family val="2"/>
        <scheme val="minor"/>
      </font>
      <numFmt numFmtId="35" formatCode="_(* #,##0.00_);_(* \(#,##0.00\);_(* &quot;-&quot;??_);_(@_)"/>
      <alignment horizontal="left" vertical="center" textRotation="0" wrapText="1" indent="0" justifyLastLine="0" shrinkToFit="0" readingOrder="0"/>
      <protection locked="0" hidden="0"/>
    </dxf>
    <dxf>
      <border diagonalUp="0" diagonalDown="0">
        <left style="thin">
          <color theme="0"/>
        </left>
        <right style="thin">
          <color theme="0"/>
        </right>
        <top style="thin">
          <color theme="0"/>
        </top>
        <bottom style="thin">
          <color theme="0"/>
        </bottom>
      </border>
    </dxf>
    <dxf>
      <alignment vertical="center" textRotation="0" indent="0" justifyLastLine="0" shrinkToFit="0" readingOrder="0"/>
    </dxf>
    <dxf>
      <border>
        <bottom style="thin">
          <color theme="0"/>
        </bottom>
      </border>
    </dxf>
    <dxf>
      <font>
        <b/>
        <i val="0"/>
        <strike val="0"/>
        <condense val="0"/>
        <extend val="0"/>
        <outline val="0"/>
        <shadow val="0"/>
        <u val="none"/>
        <vertAlign val="baseline"/>
        <sz val="11"/>
        <color theme="0"/>
        <name val="Calibri"/>
        <family val="2"/>
        <scheme val="minor"/>
      </font>
      <fill>
        <patternFill patternType="solid">
          <fgColor indexed="64"/>
          <bgColor rgb="FFC00000"/>
        </patternFill>
      </fill>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border>
    </dxf>
    <dxf>
      <font>
        <b val="0"/>
        <i val="0"/>
        <strike val="0"/>
        <condense val="0"/>
        <extend val="0"/>
        <outline val="0"/>
        <shadow val="0"/>
        <u val="none"/>
        <vertAlign val="baseline"/>
        <sz val="11"/>
        <color theme="0"/>
        <name val="Calibri"/>
        <family val="2"/>
        <scheme val="minor"/>
      </font>
      <fill>
        <patternFill patternType="solid">
          <fgColor indexed="64"/>
          <bgColor rgb="FFC00000"/>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1"/>
        <color theme="0"/>
        <name val="Calibri"/>
        <family val="2"/>
        <scheme val="minor"/>
      </font>
      <fill>
        <patternFill patternType="solid">
          <fgColor indexed="64"/>
          <bgColor rgb="FFC00000"/>
        </patternFill>
      </fill>
      <alignment horizontal="general" vertical="center" textRotation="0" wrapText="0"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strike val="0"/>
        <outline val="0"/>
        <shadow val="0"/>
        <u val="none"/>
        <vertAlign val="baseline"/>
        <sz val="11"/>
        <color theme="0"/>
        <name val="Calibri"/>
        <family val="2"/>
        <scheme val="minor"/>
      </font>
      <fill>
        <patternFill patternType="solid">
          <fgColor indexed="64"/>
          <bgColor rgb="FFC00000"/>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strike val="0"/>
        <outline val="0"/>
        <shadow val="0"/>
        <u val="none"/>
        <vertAlign val="baseline"/>
        <sz val="11"/>
        <color theme="0"/>
        <name val="Calibri"/>
        <family val="2"/>
        <scheme val="minor"/>
      </font>
      <fill>
        <patternFill patternType="solid">
          <fgColor indexed="64"/>
          <bgColor rgb="FFC00000"/>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1"/>
        <color auto="1"/>
        <name val="Calibri"/>
        <family val="2"/>
        <scheme val="minor"/>
      </font>
      <numFmt numFmtId="13" formatCode="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auto="1"/>
        <name val="Calibri"/>
        <family val="2"/>
        <scheme val="minor"/>
      </font>
      <numFmt numFmtId="164" formatCode="[$-409]dd\-mmm\-yy;@"/>
      <fill>
        <patternFill patternType="none">
          <fgColor indexed="64"/>
          <bgColor indexed="65"/>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strike val="0"/>
        <outline val="0"/>
        <shadow val="0"/>
        <u val="none"/>
        <vertAlign val="baseline"/>
        <sz val="11"/>
        <color auto="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i val="0"/>
        <strike val="0"/>
        <condense val="0"/>
        <extend val="0"/>
        <outline val="0"/>
        <shadow val="0"/>
        <u val="none"/>
        <vertAlign val="baseline"/>
        <sz val="12"/>
        <color theme="0"/>
        <name val="Calibri"/>
        <family val="2"/>
        <scheme val="minor"/>
      </font>
      <fill>
        <patternFill patternType="solid">
          <fgColor indexed="64"/>
          <bgColor theme="1" tint="0.249977111117893"/>
        </patternFill>
      </fill>
      <alignment horizontal="general"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i val="0"/>
        <strike val="0"/>
        <condense val="0"/>
        <extend val="0"/>
        <outline val="0"/>
        <shadow val="0"/>
        <u val="none"/>
        <vertAlign val="baseline"/>
        <sz val="12"/>
        <color theme="0"/>
        <name val="Calibri"/>
        <family val="2"/>
        <scheme val="minor"/>
      </font>
      <fill>
        <patternFill patternType="solid">
          <fgColor indexed="64"/>
          <bgColor theme="1" tint="0.249977111117893"/>
        </patternFill>
      </fill>
      <alignment horizontal="general"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i val="0"/>
        <strike val="0"/>
        <condense val="0"/>
        <extend val="0"/>
        <outline val="0"/>
        <shadow val="0"/>
        <u val="none"/>
        <vertAlign val="baseline"/>
        <sz val="12"/>
        <color theme="0"/>
        <name val="Calibri"/>
        <family val="2"/>
        <scheme val="minor"/>
      </font>
      <fill>
        <patternFill patternType="solid">
          <fgColor indexed="64"/>
          <bgColor theme="1" tint="0.249977111117893"/>
        </patternFill>
      </fill>
      <alignment horizontal="general"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i val="0"/>
        <strike val="0"/>
        <condense val="0"/>
        <extend val="0"/>
        <outline val="0"/>
        <shadow val="0"/>
        <u val="none"/>
        <vertAlign val="baseline"/>
        <sz val="12"/>
        <color theme="0"/>
        <name val="Calibri"/>
        <family val="2"/>
        <scheme val="minor"/>
      </font>
      <fill>
        <patternFill patternType="solid">
          <fgColor indexed="64"/>
          <bgColor theme="1" tint="0.249977111117893"/>
        </patternFill>
      </fill>
      <alignment horizontal="general"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i val="0"/>
        <strike val="0"/>
        <condense val="0"/>
        <extend val="0"/>
        <outline val="0"/>
        <shadow val="0"/>
        <u val="none"/>
        <vertAlign val="baseline"/>
        <sz val="12"/>
        <color theme="0"/>
        <name val="Calibri"/>
        <family val="2"/>
        <scheme val="minor"/>
      </font>
      <fill>
        <patternFill patternType="solid">
          <fgColor indexed="64"/>
          <bgColor theme="1" tint="0.249977111117893"/>
        </patternFill>
      </fill>
      <alignment horizontal="general"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i val="0"/>
        <strike val="0"/>
        <condense val="0"/>
        <extend val="0"/>
        <outline val="0"/>
        <shadow val="0"/>
        <u val="none"/>
        <vertAlign val="baseline"/>
        <sz val="12"/>
        <color theme="0"/>
        <name val="Calibri"/>
        <family val="2"/>
        <scheme val="minor"/>
      </font>
      <fill>
        <patternFill patternType="solid">
          <fgColor indexed="64"/>
          <bgColor theme="1" tint="0.249977111117893"/>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color auto="1"/>
        <name val="Calibri"/>
        <family val="2"/>
        <scheme val="minor"/>
      </font>
      <fill>
        <patternFill patternType="solid">
          <fgColor indexed="64"/>
          <bgColor theme="9"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i val="0"/>
        <strike val="0"/>
        <condense val="0"/>
        <extend val="0"/>
        <outline val="0"/>
        <shadow val="0"/>
        <u val="none"/>
        <vertAlign val="baseline"/>
        <sz val="12"/>
        <color theme="0"/>
        <name val="Calibri"/>
        <family val="2"/>
        <scheme val="minor"/>
      </font>
      <fill>
        <patternFill patternType="solid">
          <fgColor indexed="64"/>
          <bgColor theme="1" tint="0.249977111117893"/>
        </patternFill>
      </fill>
      <alignment horizontal="general" vertical="center" textRotation="0" wrapText="0" indent="0" justifyLastLine="0" shrinkToFit="0" readingOrder="0"/>
      <border diagonalUp="0" diagonalDown="0" outline="0">
        <left/>
        <right/>
        <top/>
        <bottom/>
      </border>
    </dxf>
    <dxf>
      <font>
        <b val="0"/>
        <strike val="0"/>
        <outline val="0"/>
        <shadow val="0"/>
        <u val="none"/>
        <vertAlign val="baseline"/>
        <sz val="11"/>
        <name val="Calibri"/>
        <family val="2"/>
        <scheme val="minor"/>
      </font>
      <fill>
        <patternFill patternType="none">
          <fgColor indexed="64"/>
          <bgColor auto="1"/>
        </patternFill>
      </fill>
      <alignment horizontal="right" vertical="center" textRotation="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i val="0"/>
        <strike val="0"/>
        <condense val="0"/>
        <extend val="0"/>
        <outline val="0"/>
        <shadow val="0"/>
        <u val="none"/>
        <vertAlign val="baseline"/>
        <sz val="12"/>
        <color theme="0"/>
        <name val="Calibri"/>
        <family val="2"/>
        <scheme val="minor"/>
      </font>
      <fill>
        <patternFill patternType="solid">
          <fgColor indexed="64"/>
          <bgColor theme="1" tint="0.249977111117893"/>
        </patternFill>
      </fill>
      <alignment horizontal="general" vertical="center" textRotation="0" wrapText="0" indent="0" justifyLastLine="0" shrinkToFit="0" readingOrder="0"/>
      <border diagonalUp="0" diagonalDown="0" outline="0">
        <left/>
        <right/>
        <top/>
        <bottom/>
      </border>
    </dxf>
    <dxf>
      <font>
        <b val="0"/>
        <strike val="0"/>
        <outline val="0"/>
        <shadow val="0"/>
        <u val="none"/>
        <vertAlign val="baseline"/>
        <sz val="11"/>
        <name val="Calibri"/>
        <family val="2"/>
        <scheme val="minor"/>
      </font>
      <alignment horizontal="right" vertical="center" textRotation="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i val="0"/>
        <strike val="0"/>
        <condense val="0"/>
        <extend val="0"/>
        <outline val="0"/>
        <shadow val="0"/>
        <u val="none"/>
        <vertAlign val="baseline"/>
        <sz val="12"/>
        <color theme="0"/>
        <name val="Calibri"/>
        <family val="2"/>
        <scheme val="minor"/>
      </font>
      <fill>
        <patternFill patternType="solid">
          <fgColor indexed="64"/>
          <bgColor theme="1" tint="0.249977111117893"/>
        </patternFill>
      </fill>
      <alignment horizontal="general" vertical="center" textRotation="0" wrapText="0" indent="0" justifyLastLine="0" shrinkToFit="0" readingOrder="0"/>
      <border diagonalUp="0" diagonalDown="0" outline="0">
        <left/>
        <right/>
        <top/>
        <bottom/>
      </border>
    </dxf>
    <dxf>
      <font>
        <b val="0"/>
        <strike val="0"/>
        <outline val="0"/>
        <shadow val="0"/>
        <u val="none"/>
        <vertAlign val="baseline"/>
        <sz val="11"/>
        <name val="Calibri"/>
        <family val="2"/>
        <scheme val="minor"/>
      </font>
      <alignment horizontal="right" vertical="center" textRotation="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i val="0"/>
        <strike val="0"/>
        <condense val="0"/>
        <extend val="0"/>
        <outline val="0"/>
        <shadow val="0"/>
        <u val="none"/>
        <vertAlign val="baseline"/>
        <sz val="12"/>
        <color theme="0"/>
        <name val="Calibri"/>
        <family val="2"/>
        <scheme val="minor"/>
      </font>
      <fill>
        <patternFill patternType="solid">
          <fgColor indexed="64"/>
          <bgColor theme="1" tint="0.249977111117893"/>
        </patternFill>
      </fill>
      <alignment horizontal="general" vertical="center" textRotation="0" wrapText="0" indent="0" justifyLastLine="0" shrinkToFit="0" readingOrder="0"/>
      <border diagonalUp="0" diagonalDown="0" outline="0">
        <left/>
        <right/>
        <top/>
        <bottom/>
      </border>
    </dxf>
    <dxf>
      <font>
        <b val="0"/>
        <strike val="0"/>
        <outline val="0"/>
        <shadow val="0"/>
        <u val="none"/>
        <vertAlign val="baseline"/>
        <sz val="11"/>
        <name val="Calibri"/>
        <family val="2"/>
        <scheme val="minor"/>
      </font>
      <alignment horizontal="right" vertical="center" textRotation="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i val="0"/>
        <strike val="0"/>
        <condense val="0"/>
        <extend val="0"/>
        <outline val="0"/>
        <shadow val="0"/>
        <u val="none"/>
        <vertAlign val="baseline"/>
        <sz val="12"/>
        <color theme="0"/>
        <name val="Calibri"/>
        <family val="2"/>
        <scheme val="minor"/>
      </font>
      <fill>
        <patternFill patternType="solid">
          <fgColor indexed="64"/>
          <bgColor theme="1" tint="0.249977111117893"/>
        </patternFill>
      </fill>
      <alignment horizontal="general" vertical="center" textRotation="0" wrapText="0" indent="0" justifyLastLine="0" shrinkToFit="0" readingOrder="0"/>
      <border diagonalUp="0" diagonalDown="0" outline="0">
        <left/>
        <right/>
        <top/>
        <bottom/>
      </border>
    </dxf>
    <dxf>
      <font>
        <b val="0"/>
        <strike val="0"/>
        <outline val="0"/>
        <shadow val="0"/>
        <u val="none"/>
        <vertAlign val="baseline"/>
        <sz val="11"/>
        <name val="Calibri"/>
        <family val="2"/>
        <scheme val="minor"/>
      </font>
      <alignment horizontal="right" vertical="center" textRotation="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30" formatCode="@"/>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30" formatCode="@"/>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Calibri"/>
        <family val="2"/>
        <scheme val="minor"/>
      </font>
      <numFmt numFmtId="30" formatCode="@"/>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Calibri"/>
        <family val="2"/>
        <scheme val="minor"/>
      </font>
      <numFmt numFmtId="30" formatCode="@"/>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strike val="0"/>
        <outline val="0"/>
        <shadow val="0"/>
        <u val="none"/>
        <vertAlign val="baseline"/>
        <sz val="10"/>
        <name val="Calibri"/>
        <family val="2"/>
        <scheme val="minor"/>
      </font>
      <numFmt numFmtId="30" formatCode="@"/>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0"/>
        <name val="Calibri"/>
        <family val="2"/>
        <scheme val="minor"/>
      </font>
      <numFmt numFmtId="30" formatCode="@"/>
      <alignment horizontal="left" vertical="center" textRotation="0" wrapText="1" indent="0" justifyLastLine="0" shrinkToFit="0" readingOrder="0"/>
      <border diagonalUp="0" diagonalDown="0" outline="0">
        <left/>
        <right style="thin">
          <color theme="0"/>
        </right>
        <top style="thin">
          <color theme="0"/>
        </top>
        <bottom style="thin">
          <color theme="0"/>
        </bottom>
      </border>
      <protection locked="0" hidden="0"/>
    </dxf>
    <dxf>
      <border>
        <top style="thin">
          <color theme="0"/>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1"/>
        <name val="Calibri"/>
        <family val="2"/>
        <scheme val="minor"/>
      </font>
      <alignment vertical="center" textRotation="0" indent="0" justifyLastLine="0" shrinkToFit="0" readingOrder="0"/>
    </dxf>
    <dxf>
      <border>
        <bottom style="thin">
          <color theme="0"/>
        </bottom>
      </border>
    </dxf>
    <dxf>
      <fill>
        <patternFill patternType="solid">
          <fgColor indexed="64"/>
          <bgColor rgb="FFC00000"/>
        </patternFill>
      </fill>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strike/>
      </font>
      <fill>
        <patternFill patternType="darkUp">
          <fgColor theme="0" tint="-0.499984740745262"/>
        </patternFill>
      </fill>
    </dxf>
    <dxf>
      <font>
        <strike/>
      </font>
      <fill>
        <patternFill patternType="darkUp">
          <fgColor theme="0" tint="-0.499984740745262"/>
        </patternFill>
      </fill>
    </dxf>
    <dxf>
      <font>
        <strike/>
      </font>
      <fill>
        <patternFill patternType="darkUp">
          <fgColor theme="0" tint="-0.499984740745262"/>
        </patternFill>
      </fill>
    </dxf>
    <dxf>
      <font>
        <color theme="0" tint="-0.24994659260841701"/>
      </font>
      <fill>
        <patternFill>
          <bgColor theme="0" tint="-0.24994659260841701"/>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theme="0"/>
        <name val="Calibri"/>
        <family val="2"/>
        <scheme val="minor"/>
      </font>
      <numFmt numFmtId="0" formatCode="General"/>
      <fill>
        <patternFill patternType="solid">
          <fgColor indexed="64"/>
          <bgColor theme="0"/>
        </patternFill>
      </fill>
      <alignment horizontal="general" vertical="center" textRotation="0" wrapText="0" indent="0" justifyLastLine="0" shrinkToFit="0" readingOrder="0"/>
      <border diagonalUp="0" diagonalDown="0">
        <left style="medium">
          <color rgb="FF002060"/>
        </left>
        <right/>
        <top style="thin">
          <color theme="0"/>
        </top>
        <bottom style="thin">
          <color theme="0"/>
        </bottom>
      </border>
      <protection locked="1" hidden="0"/>
    </dxf>
    <dxf>
      <border diagonalUp="0" diagonalDown="0">
        <left/>
        <right style="medium">
          <color theme="0"/>
        </right>
        <top/>
        <bottom/>
        <vertical/>
        <horizontal/>
      </border>
      <protection locked="1" hidden="0"/>
    </dxf>
    <dxf>
      <protection locked="1" hidden="0"/>
    </dxf>
    <dxf>
      <alignment horizontal="left"/>
      <border diagonalUp="0" diagonalDown="0">
        <left style="medium">
          <color rgb="FF002060"/>
        </left>
        <right/>
        <top/>
        <bottom/>
        <vertical/>
        <horizontal/>
      </border>
      <protection locked="1" hidden="0"/>
    </dxf>
    <dxf>
      <border diagonalUp="0" diagonalDown="0">
        <left style="medium">
          <color theme="0"/>
        </left>
        <right style="medium">
          <color theme="0"/>
        </right>
        <top style="medium">
          <color theme="0"/>
        </top>
        <bottom style="medium">
          <color theme="0"/>
        </bottom>
      </border>
    </dxf>
    <dxf>
      <font>
        <b/>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center" vertical="center" textRotation="0" wrapText="1" indent="0" justifyLastLine="0" shrinkToFit="0" readingOrder="0"/>
    </dxf>
    <dxf>
      <font>
        <b val="0"/>
        <i val="0"/>
        <strike val="0"/>
        <condense val="0"/>
        <extend val="0"/>
        <outline val="0"/>
        <shadow val="0"/>
        <u val="none"/>
        <vertAlign val="baseline"/>
        <sz val="11"/>
        <color theme="0"/>
        <name val="Calibri"/>
        <family val="2"/>
        <scheme val="minor"/>
      </font>
      <numFmt numFmtId="0" formatCode="General"/>
      <fill>
        <patternFill patternType="solid">
          <fgColor indexed="64"/>
          <bgColor theme="0"/>
        </patternFill>
      </fill>
      <alignment horizontal="general"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auto="1"/>
        <name val="Calibri"/>
        <family val="2"/>
        <scheme val="minor"/>
      </font>
      <numFmt numFmtId="164" formatCode="[$-409]dd\-mmm\-yy;@"/>
      <fill>
        <patternFill patternType="solid">
          <fgColor indexed="64"/>
          <bgColor theme="0" tint="-4.9989318521683403E-2"/>
        </patternFill>
      </fill>
      <alignment horizontal="center" vertical="center" textRotation="0" wrapText="0" indent="0" justifyLastLine="0" shrinkToFit="0" readingOrder="0"/>
      <border diagonalUp="0" diagonalDown="0" outline="0">
        <left style="medium">
          <color rgb="FF002060"/>
        </left>
        <right/>
        <top/>
        <bottom/>
      </border>
    </dxf>
    <dxf>
      <font>
        <b val="0"/>
        <i val="0"/>
        <strike val="0"/>
        <condense val="0"/>
        <extend val="0"/>
        <outline val="0"/>
        <shadow val="0"/>
        <u/>
        <vertAlign val="baseline"/>
        <sz val="11"/>
        <color rgb="FF0070C0"/>
        <name val="Calibri"/>
        <family val="2"/>
        <scheme val="minor"/>
      </font>
      <numFmt numFmtId="164" formatCode="[$-409]dd\-mmm\-yy;@"/>
      <fill>
        <patternFill patternType="none">
          <fgColor indexed="64"/>
          <bgColor auto="1"/>
        </patternFill>
      </fill>
      <alignment horizontal="center" vertical="center" textRotation="0" wrapText="0" indent="0" justifyLastLine="0" shrinkToFit="0" readingOrder="0"/>
      <border diagonalUp="0" diagonalDown="0" outline="0">
        <left/>
        <right style="medium">
          <color rgb="FF002060"/>
        </right>
        <top/>
        <bottom/>
      </border>
      <protection locked="0" hidden="0"/>
    </dxf>
    <dxf>
      <font>
        <b val="0"/>
        <i val="0"/>
        <strike val="0"/>
        <condense val="0"/>
        <extend val="0"/>
        <outline val="0"/>
        <shadow val="0"/>
        <u val="none"/>
        <vertAlign val="baseline"/>
        <sz val="11"/>
        <color rgb="FFC00000"/>
        <name val="Calibri"/>
        <family val="2"/>
        <scheme val="minor"/>
      </font>
      <numFmt numFmtId="164" formatCode="[$-409]dd\-mmm\-yy;@"/>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14996795556505021"/>
        </left>
        <right/>
      </border>
      <protection locked="0" hidden="0"/>
    </dxf>
    <dxf>
      <font>
        <b val="0"/>
        <i val="0"/>
        <strike val="0"/>
        <condense val="0"/>
        <extend val="0"/>
        <outline val="0"/>
        <shadow val="0"/>
        <u val="none"/>
        <vertAlign val="baseline"/>
        <sz val="11"/>
        <color rgb="FFC00000"/>
        <name val="Calibri"/>
        <family val="2"/>
        <scheme val="minor"/>
      </font>
      <numFmt numFmtId="164" formatCode="[$-409]dd\-mmm\-yy;@"/>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rgb="FF002060"/>
        </left>
        <right style="thin">
          <color theme="0" tint="-0.14996795556505021"/>
        </right>
      </border>
      <protection locked="0" hidden="0"/>
    </dxf>
    <dxf>
      <fill>
        <patternFill patternType="none">
          <fgColor indexed="64"/>
          <bgColor auto="1"/>
        </patternFill>
      </fill>
      <alignment horizontal="center" vertical="center" textRotation="0" wrapText="0" indent="0" justifyLastLine="0" shrinkToFit="0" readingOrder="0"/>
      <border diagonalUp="0" diagonalDown="0">
        <right style="thin">
          <color theme="0" tint="-0.14996795556505021"/>
        </right>
      </border>
      <protection locked="1" hidden="0"/>
    </dxf>
    <dxf>
      <font>
        <b val="0"/>
        <i/>
        <strike val="0"/>
        <condense val="0"/>
        <extend val="0"/>
        <outline val="0"/>
        <shadow val="0"/>
        <u val="none"/>
        <vertAlign val="baseline"/>
        <sz val="11"/>
        <color theme="1"/>
        <name val="Calibri"/>
        <family val="2"/>
        <scheme val="minor"/>
      </font>
      <numFmt numFmtId="20" formatCode="d\-mmm\-yy"/>
      <fill>
        <patternFill patternType="none">
          <fgColor indexed="64"/>
          <bgColor indexed="65"/>
        </patternFill>
      </fill>
      <alignment horizontal="center" vertical="center" textRotation="0" wrapText="0" indent="0" justifyLastLine="0" shrinkToFit="0" readingOrder="0"/>
      <protection locked="1" hidden="0"/>
    </dxf>
    <dxf>
      <font>
        <b val="0"/>
        <i/>
        <strike val="0"/>
        <condense val="0"/>
        <extend val="0"/>
        <outline val="0"/>
        <shadow val="0"/>
        <u val="none"/>
        <vertAlign val="baseline"/>
        <sz val="11"/>
        <color rgb="FFC00000"/>
        <name val="Calibri"/>
        <family val="2"/>
        <scheme val="minor"/>
      </font>
      <numFmt numFmtId="164" formatCode="[$-409]dd\-mmm\-yy;@"/>
      <fill>
        <patternFill patternType="solid">
          <fgColor indexed="64"/>
          <bgColor theme="0" tint="-4.9989318521683403E-2"/>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medium">
          <color rgb="FF002060"/>
        </left>
      </border>
    </dxf>
    <dxf>
      <font>
        <b/>
        <i val="0"/>
        <strike val="0"/>
        <condense val="0"/>
        <extend val="0"/>
        <outline val="0"/>
        <shadow val="0"/>
        <u val="none"/>
        <vertAlign val="baseline"/>
        <sz val="11"/>
        <color theme="0"/>
        <name val="Calibri"/>
        <family val="2"/>
        <scheme val="minor"/>
      </font>
      <fill>
        <patternFill patternType="solid">
          <fgColor indexed="64"/>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bgColor theme="0"/>
        </patternFill>
      </fill>
    </dxf>
    <dxf>
      <font>
        <b val="0"/>
        <i val="0"/>
      </font>
      <fill>
        <patternFill>
          <bgColor theme="0" tint="-4.9989318521683403E-2"/>
        </patternFill>
      </fill>
    </dxf>
    <dxf>
      <font>
        <b/>
        <i val="0"/>
        <color auto="1"/>
      </font>
      <fill>
        <patternFill>
          <bgColor rgb="FFFF9628"/>
        </patternFill>
      </fill>
    </dxf>
    <dxf>
      <fill>
        <patternFill patternType="none">
          <bgColor auto="1"/>
        </patternFill>
      </fill>
      <border>
        <left style="medium">
          <color rgb="FFFF9628"/>
        </left>
        <right style="medium">
          <color rgb="FFFF9628"/>
        </right>
        <top style="medium">
          <color rgb="FFFF9628"/>
        </top>
        <bottom style="medium">
          <color rgb="FFFF9628"/>
        </bottom>
        <vertical style="thin">
          <color rgb="FFFF9628"/>
        </vertical>
        <horizontal style="thin">
          <color rgb="FFFF9628"/>
        </horizontal>
      </border>
    </dxf>
    <dxf>
      <fill>
        <patternFill>
          <bgColor theme="0"/>
        </patternFill>
      </fill>
    </dxf>
    <dxf>
      <font>
        <b val="0"/>
        <i val="0"/>
      </font>
      <fill>
        <patternFill>
          <bgColor theme="0" tint="-4.9989318521683403E-2"/>
        </patternFill>
      </fill>
    </dxf>
    <dxf>
      <font>
        <color auto="1"/>
      </font>
      <fill>
        <patternFill>
          <bgColor rgb="FFFF9628"/>
        </patternFill>
      </fill>
    </dxf>
    <dxf>
      <fill>
        <patternFill patternType="none">
          <bgColor auto="1"/>
        </patternFill>
      </fill>
      <border>
        <left style="medium">
          <color rgb="FFFF9628"/>
        </left>
        <right style="medium">
          <color rgb="FFFF9628"/>
        </right>
        <top style="medium">
          <color rgb="FFFF9628"/>
        </top>
        <bottom style="medium">
          <color rgb="FFFF9628"/>
        </bottom>
        <vertical/>
        <horizontal style="thin">
          <color rgb="FFFF9628"/>
        </horizontal>
      </border>
    </dxf>
  </dxfs>
  <tableStyles count="2" defaultTableStyle="TableStyleMedium2" defaultPivotStyle="PivotStyleLight16">
    <tableStyle name="ECW Main Table" pivot="0" count="4" xr9:uid="{E8EB491D-D9E1-154F-AB9C-4654839F65A3}">
      <tableStyleElement type="wholeTable" dxfId="271"/>
      <tableStyleElement type="headerRow" dxfId="270"/>
      <tableStyleElement type="firstRowStripe" dxfId="269"/>
      <tableStyleElement type="secondRowStripe" dxfId="268"/>
    </tableStyle>
    <tableStyle name="Table Style 1" pivot="0" count="4" xr9:uid="{DB57934D-1015-FB41-BC70-DBD346453382}">
      <tableStyleElement type="wholeTable" dxfId="267"/>
      <tableStyleElement type="headerRow" dxfId="266"/>
      <tableStyleElement type="firstRowStripe" dxfId="265"/>
      <tableStyleElement type="secondRowStripe" dxfId="264"/>
    </tableStyle>
  </tableStyles>
  <colors>
    <mruColors>
      <color rgb="FFFF9627"/>
      <color rgb="FFDF86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microsoft.com/office/2017/06/relationships/rdRichValue" Target="richData/rdrichvalue.xml"/><Relationship Id="rId23" Type="http://schemas.openxmlformats.org/officeDocument/2006/relationships/customXml" Target="../customXml/item5.xml"/><Relationship Id="rId10"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0.png"/><Relationship Id="rId1" Type="http://schemas.openxmlformats.org/officeDocument/2006/relationships/customXml" Target="../ink/ink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124883</xdr:colOff>
      <xdr:row>0</xdr:row>
      <xdr:rowOff>127000</xdr:rowOff>
    </xdr:from>
    <xdr:ext cx="962161" cy="346378"/>
    <xdr:pic>
      <xdr:nvPicPr>
        <xdr:cNvPr id="2" name="Picture 1">
          <a:extLst>
            <a:ext uri="{FF2B5EF4-FFF2-40B4-BE49-F238E27FC236}">
              <a16:creationId xmlns:a16="http://schemas.microsoft.com/office/drawing/2014/main" id="{1A94EED6-5BB3-C843-AB00-3CC9595C07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24883" y="127000"/>
          <a:ext cx="962161" cy="34637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188383</xdr:colOff>
      <xdr:row>0</xdr:row>
      <xdr:rowOff>223242</xdr:rowOff>
    </xdr:from>
    <xdr:ext cx="800653" cy="288235"/>
    <xdr:pic>
      <xdr:nvPicPr>
        <xdr:cNvPr id="4" name="Picture 3">
          <a:extLst>
            <a:ext uri="{FF2B5EF4-FFF2-40B4-BE49-F238E27FC236}">
              <a16:creationId xmlns:a16="http://schemas.microsoft.com/office/drawing/2014/main" id="{2BFF2527-06D7-C741-824D-A109FE7DED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88383" y="223242"/>
          <a:ext cx="800653" cy="28823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228893</xdr:colOff>
      <xdr:row>0</xdr:row>
      <xdr:rowOff>137758</xdr:rowOff>
    </xdr:from>
    <xdr:ext cx="1028447" cy="370241"/>
    <xdr:pic>
      <xdr:nvPicPr>
        <xdr:cNvPr id="2" name="Picture 1">
          <a:extLst>
            <a:ext uri="{FF2B5EF4-FFF2-40B4-BE49-F238E27FC236}">
              <a16:creationId xmlns:a16="http://schemas.microsoft.com/office/drawing/2014/main" id="{C2A3EF58-55C4-4C41-BFE1-2CCC47E1AD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28893" y="137758"/>
          <a:ext cx="1028447" cy="37024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8</xdr:col>
      <xdr:colOff>626235</xdr:colOff>
      <xdr:row>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E51DFA39-D47D-2A4C-A52E-FEAACD628A34}"/>
                </a:ext>
              </a:extLst>
            </xdr14:cNvPr>
            <xdr14:cNvContentPartPr/>
          </xdr14:nvContentPartPr>
          <xdr14:nvPr macro=""/>
          <xdr14:xfrm>
            <a:off x="9551160" y="1388160"/>
            <a:ext cx="360" cy="360"/>
          </xdr14:xfrm>
        </xdr:contentPart>
      </mc:Choice>
      <mc:Fallback xmlns="">
        <xdr:pic>
          <xdr:nvPicPr>
            <xdr:cNvPr id="2" name="Ink 1">
              <a:extLst>
                <a:ext uri="{FF2B5EF4-FFF2-40B4-BE49-F238E27FC236}">
                  <a16:creationId xmlns:a16="http://schemas.microsoft.com/office/drawing/2014/main" id="{BDF2C7DE-C4F1-4BC4-A3E6-44FFC3DED2F2}"/>
                </a:ext>
              </a:extLst>
            </xdr:cNvPr>
            <xdr:cNvPicPr/>
          </xdr:nvPicPr>
          <xdr:blipFill>
            <a:blip xmlns:r="http://schemas.openxmlformats.org/officeDocument/2006/relationships" r:embed="rId2"/>
            <a:stretch>
              <a:fillRect/>
            </a:stretch>
          </xdr:blipFill>
          <xdr:spPr>
            <a:xfrm>
              <a:off x="9542160" y="1379160"/>
              <a:ext cx="18000" cy="18000"/>
            </a:xfrm>
            <a:prstGeom prst="rect">
              <a:avLst/>
            </a:prstGeom>
          </xdr:spPr>
        </xdr:pic>
      </mc:Fallback>
    </mc:AlternateContent>
    <xdr:clientData/>
  </xdr:oneCellAnchor>
  <xdr:oneCellAnchor>
    <xdr:from>
      <xdr:col>0</xdr:col>
      <xdr:colOff>207434</xdr:colOff>
      <xdr:row>0</xdr:row>
      <xdr:rowOff>118533</xdr:rowOff>
    </xdr:from>
    <xdr:ext cx="838200" cy="301752"/>
    <xdr:pic>
      <xdr:nvPicPr>
        <xdr:cNvPr id="4" name="Picture 3">
          <a:extLst>
            <a:ext uri="{FF2B5EF4-FFF2-40B4-BE49-F238E27FC236}">
              <a16:creationId xmlns:a16="http://schemas.microsoft.com/office/drawing/2014/main" id="{F2E07664-FD70-FB42-9FA7-E87C392FFE5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07434" y="118533"/>
          <a:ext cx="838200" cy="301752"/>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177800</xdr:colOff>
      <xdr:row>0</xdr:row>
      <xdr:rowOff>165100</xdr:rowOff>
    </xdr:from>
    <xdr:ext cx="1234722" cy="444500"/>
    <xdr:pic>
      <xdr:nvPicPr>
        <xdr:cNvPr id="3" name="Picture 2">
          <a:extLst>
            <a:ext uri="{FF2B5EF4-FFF2-40B4-BE49-F238E27FC236}">
              <a16:creationId xmlns:a16="http://schemas.microsoft.com/office/drawing/2014/main" id="{25517208-EFE5-C84B-8EE5-A10A094561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77800" y="165100"/>
          <a:ext cx="1234722" cy="444500"/>
        </a:xfrm>
        <a:prstGeom prst="rect">
          <a:avLst/>
        </a:prstGeom>
      </xdr:spPr>
    </xdr:pic>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2-21T04:32:07.657"/>
    </inkml:context>
    <inkml:brush xml:id="br0">
      <inkml:brushProperty name="width" value="0.05" units="cm"/>
      <inkml:brushProperty name="height" value="0.05" units="cm"/>
    </inkml:brush>
  </inkml:definitions>
  <inkml:trace contextRef="#ctx0" brushRef="#br0">0 0 32767</inkml:trace>
</inkm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04BE51F9-C673-4E7A-97EA-293800BEB8E7}" autoFormatId="16" applyNumberFormats="0" applyBorderFormats="0" applyFontFormats="0" applyPatternFormats="0" applyAlignmentFormats="0" applyWidthHeightFormats="0">
  <queryTableRefresh nextId="39">
    <queryTableFields count="20">
      <queryTableField id="1" name="Country" tableColumnId="1"/>
      <queryTableField id="2" name="Type of investment" tableColumnId="2"/>
      <queryTableField id="13" name="Grantee organization" tableColumnId="13"/>
      <queryTableField id="4" name="GM GRN" tableColumnId="4"/>
      <queryTableField id="5" name="GCL GRN" tableColumnId="5"/>
      <queryTableField id="17" name="Lead grantee" tableColumnId="3"/>
      <queryTableField id="18" name="Lead grantee GRN" tableColumnId="8"/>
      <queryTableField id="19" name="Excom approval date" tableColumnId="9"/>
      <queryTableField id="6" name="SC reference" tableColumnId="6"/>
      <queryTableField id="20" name="Current end date (auto)" tableColumnId="12"/>
      <queryTableField id="21" name="Grant status (auto)" tableColumnId="14"/>
      <queryTableField id="22" name="Duration" tableColumnId="15"/>
      <queryTableField id="7" name="Grant start date" tableColumnId="7"/>
      <queryTableField id="23" name="Parent organization" tableColumnId="16"/>
      <queryTableField id="24" name="Funding source" tableColumnId="17"/>
      <queryTableField id="10" name="Grant end date" tableColumnId="10"/>
      <queryTableField id="11" name="Grant NCE date" tableColumnId="11"/>
      <queryTableField id="36" name="Covid-19 related" tableColumnId="18"/>
      <queryTableField id="37" name="MAR21 GRN" tableColumnId="19"/>
      <queryTableField id="38" name="M&amp;E GRN" tableColumnId="20"/>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2" connectionId="1" xr16:uid="{73DD8D20-7AAC-49E6-ADAA-BFEEE3F3A0AD}" autoFormatId="16" applyNumberFormats="0" applyBorderFormats="0" applyFontFormats="0" applyPatternFormats="0" applyAlignmentFormats="0" applyWidthHeightFormats="0">
  <queryTableRefresh nextId="3">
    <queryTableFields count="2">
      <queryTableField id="1" name="GM GRN" tableColumnId="1"/>
      <queryTableField id="2" name="Grant allocation" tableColumnId="2"/>
    </queryTableFields>
  </queryTableRefresh>
</queryTable>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_rels/table10.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9E78ACD-57A0-144D-B97C-951B3654E38E}" name="ecw_finance_reporting_windows" displayName="ecw_finance_reporting_windows" ref="B15:N21" totalsRowShown="0" headerRowDxfId="263">
  <tableColumns count="13">
    <tableColumn id="1" xr3:uid="{33B9637B-3AB1-704B-8706-544DFD72BCD8}" name="Reporting period" dataDxfId="262"/>
    <tableColumn id="2" xr3:uid="{6636442B-6828-7B40-8320-1B51ACD49604}" name="Calendar Year" dataDxfId="261"/>
    <tableColumn id="3" xr3:uid="{762E69B0-3825-B547-A181-C2A70FBEF164}" name="Type of reporting" dataDxfId="260"/>
    <tableColumn id="4" xr3:uid="{AA700C19-7435-B747-80CF-6B8484F44567}" name="Report start date" dataDxfId="259"/>
    <tableColumn id="5" xr3:uid="{708929DF-8BE4-314E-9C12-B2CED0B7CB4E}" name="Report end date" dataDxfId="258"/>
    <tableColumn id="16" xr3:uid="{5DEC47FA-2665-A34F-B07F-A71DFCBB3370}" name="Submission Deadline" dataDxfId="257"/>
    <tableColumn id="8" xr3:uid="{3C2ECAA0-43CA-084C-B88B-567FB73F245B}" name="Report submission date" dataDxfId="256"/>
    <tableColumn id="6" xr3:uid="{FC7A326E-818B-0E4F-8D73-E7936490C943}" name="Submitter email" dataDxfId="255"/>
    <tableColumn id="19" xr3:uid="{1A7DED82-B94C-2B4B-84E6-0707E2F5576E}" name="Certified by" dataDxfId="254"/>
    <tableColumn id="18" xr3:uid="{A82E7DE2-A850-1149-BCE5-73CB284ADDEE}" name="Certifier signature" dataDxfId="253"/>
    <tableColumn id="9" xr3:uid="{F7B7B28F-4C8A-4343-8592-B7F96A18ADA9}" name="Submission form" dataDxfId="252">
      <calculatedColumnFormula>HYPERLINK("https://un-ecw.jotform.com/212906185687971", "Open form")</calculatedColumnFormula>
    </tableColumn>
    <tableColumn id="7" xr3:uid="{B43124C5-F275-1B40-867E-4DC859FCF5F5}" name="Finance team approval" dataDxfId="251"/>
    <tableColumn id="13" xr3:uid="{A5B0194F-7C72-2F4E-A75F-29F39B15894A}" name="2021-GRID-Finance" dataDxfId="250">
      <calculatedColumnFormula>'General information'!$C$2</calculatedColumnFormula>
    </tableColumn>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65A9A63-1508-B440-80D7-1F679FAC3D6E}" name="ecw_finance_contacts" displayName="ecw_finance_contacts" ref="B26:G37" totalsRowShown="0" headerRowDxfId="249" tableBorderDxfId="248">
  <tableColumns count="6">
    <tableColumn id="1" xr3:uid="{5B1E6E36-F2A7-5645-B272-9B198220737D}" name="Focal point role" dataDxfId="247"/>
    <tableColumn id="2" xr3:uid="{BCA7F5D0-9227-0442-B02B-5441F4DA6E22}" name="Name" dataDxfId="246"/>
    <tableColumn id="3" xr3:uid="{450072B7-600F-8C44-AB4F-78D69663EB77}" name="Position"/>
    <tableColumn id="4" xr3:uid="{A09CD572-C3E7-7A4B-AD93-421502B7D58E}" name="Email"/>
    <tableColumn id="5" xr3:uid="{D36B807A-D30B-4347-ACE5-CEA652456043}" name="Organization" dataDxfId="245"/>
    <tableColumn id="6" xr3:uid="{E9BFC30B-BC63-7245-A071-B0F389FCBBCB}" name="2021-GRID-Finance" dataDxfId="244">
      <calculatedColumnFormula>'General information'!$C$2</calculatedColumnFormula>
    </tableColumn>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C94B1C5-B139-2F42-A10C-16BC93985B33}" name="ecw_finance_budget_pc" displayName="ecw_finance_budget_pc" ref="B6:Y35" totalsRowShown="0" headerRowDxfId="237" dataDxfId="235" headerRowBorderDxfId="236" tableBorderDxfId="234" totalsRowBorderDxfId="233">
  <tableColumns count="24">
    <tableColumn id="12" xr3:uid="{3614DD58-4C84-5146-BA35-30E7E0710D72}" name="Outcome" dataDxfId="232"/>
    <tableColumn id="2" xr3:uid="{2E034B92-E700-AA4F-9C27-4D839BC0AE00}" name="Output" dataDxfId="231"/>
    <tableColumn id="24" xr3:uid="{143C9E4F-1AFA-BC4A-AD34-6429F685A236}" name="Activity" dataDxfId="230"/>
    <tableColumn id="27" xr3:uid="{68E8A57A-AF45-6C48-B061-B5F5D6E0B35C}" name="Intervention" dataDxfId="229"/>
    <tableColumn id="9" xr3:uid="{F7558CBF-C1AC-0948-B8D2-C7D1B457F069}" name="Gender marker" dataDxfId="228" totalsRowDxfId="227"/>
    <tableColumn id="19" xr3:uid="{70AC3E55-889A-6143-A97E-8963057563F2}" name="Disability marker" dataDxfId="226" totalsRowDxfId="225"/>
    <tableColumn id="3" xr3:uid="{00307237-96AF-E548-B238-6A4B8AB22AC5}" name="Total Budget Year 1" dataDxfId="224" totalsRowDxfId="223"/>
    <tableColumn id="4" xr3:uid="{3C85891C-8DD8-6C46-AD75-074A34EF1937}" name="Total Budget Year 2" dataDxfId="222" totalsRowDxfId="221"/>
    <tableColumn id="5" xr3:uid="{B5CDF1B3-A752-F241-8E9C-654EFC70E1F6}" name="Total Budget Year 3" dataDxfId="220" totalsRowDxfId="219"/>
    <tableColumn id="6" xr3:uid="{AAF268A7-94A2-EA4F-9A0D-85B1D352946B}" name="Total Budget Year 4" dataDxfId="218" totalsRowDxfId="217"/>
    <tableColumn id="7" xr3:uid="{3AC9D6D0-0773-F84F-ACF2-442AD9B5502A}" name="Total Budget Year 5" dataDxfId="216" totalsRowDxfId="215"/>
    <tableColumn id="8" xr3:uid="{D8220B0B-95BE-C84A-A363-C5ECB8B0F179}" name="Total amount" dataDxfId="214" totalsRowDxfId="213">
      <calculatedColumnFormula>SUM(ecw_finance_budget_pc[[#This Row],[Total Budget Year 1]:[Total Budget Year 5]])</calculatedColumnFormula>
    </tableColumn>
    <tableColumn id="23" xr3:uid="{2CB57CD8-7017-574C-9615-FEA7D9CC71D0}" name="Total Budget Year 1 - Revised" dataDxfId="212" totalsRowDxfId="211"/>
    <tableColumn id="18" xr3:uid="{8CA2538A-5662-2541-B08E-C8500471A2D8}" name="Total Budget Year 2 - Revised" dataDxfId="210" totalsRowDxfId="209"/>
    <tableColumn id="22" xr3:uid="{9B5C44A6-8B98-C54E-8D11-88197AB7C9EA}" name="Total Budget Year 3 - Revised" dataDxfId="208" totalsRowDxfId="207"/>
    <tableColumn id="1" xr3:uid="{9AE68965-A7D1-B046-8407-A1DD1526024E}" name="Total Budget Year 4 - Revised" dataDxfId="206" totalsRowDxfId="205"/>
    <tableColumn id="15" xr3:uid="{C795FD1D-B0E5-5B49-B94E-59E0E0BDCDE4}" name="Total Budget Year 5 - Revised" dataDxfId="204" totalsRowDxfId="203"/>
    <tableColumn id="10" xr3:uid="{04B3F5DD-533E-3242-9296-F9A58F594C15}" name="New total amount" dataDxfId="202">
      <calculatedColumnFormula>SUM(ecw_finance_budget_pc[[#This Row],[Total Budget Year 1 - Revised]:[Total Budget Year 5 - Revised]])</calculatedColumnFormula>
    </tableColumn>
    <tableColumn id="21" xr3:uid="{C3633095-D601-C341-9BB2-489543AEE0DB}" name="Date of revision" dataDxfId="201"/>
    <tableColumn id="17" xr3:uid="{0742F37C-1743-CE44-99D8-B3471E2F9C7C}" name="Variance" dataDxfId="200">
      <calculatedColumnFormula>IFERROR(IF(SUM(ecw_finance_budget_pc[[#This Row],[New total amount]]-ecw_finance_budget_pc[[#This Row],[Total amount]])/ecw_finance_budget_pc[[#This Row],[Total amount]]=-1, 0,SUM(ecw_finance_budget_pc[[#This Row],[New total amount]]-ecw_finance_budget_pc[[#This Row],[Total amount]])/ecw_finance_budget_pc[[#This Row],[Total amount]]),0)</calculatedColumnFormula>
    </tableColumn>
    <tableColumn id="14" xr3:uid="{C8593D77-A94A-064F-BB1F-7780122F5DE8}" name="Comments on revision" dataDxfId="199"/>
    <tableColumn id="16" xr3:uid="{2E06FC04-82FC-B742-9668-3002C5C6CBD7}" name="Intervention code" dataDxfId="198">
      <calculatedColumnFormula>IFERROR(_xlfn.XLOOKUP(ecw_finance_budget_pc[[#This Row],[Intervention]],intervention[Intervention],intervention[Intervention code]),"")</calculatedColumnFormula>
    </tableColumn>
    <tableColumn id="20" xr3:uid="{30BD194B-FDAB-754F-AD9B-49A5BAF854FB}" name="Type of cost" dataDxfId="197"/>
    <tableColumn id="13" xr3:uid="{77F8EED4-9E48-E74C-904B-52C97BE43052}" name="2021-GRID-Finance" dataDxfId="196" totalsRowDxfId="195">
      <calculatedColumnFormula>'General information'!$C$2</calculatedColumnFormula>
    </tableColumn>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95B7D61-D554-5A42-BED8-4D8472828813}" name="ecw_finance_budget_oc" displayName="ecw_finance_budget_oc" ref="B45:S61" totalsRowShown="0" headerRowDxfId="194" dataDxfId="192" headerRowBorderDxfId="193" tableBorderDxfId="191">
  <tableColumns count="18">
    <tableColumn id="1" xr3:uid="{4D5E9DC9-EB15-274F-936A-084241383096}" name="Cost description" dataDxfId="190"/>
    <tableColumn id="5" xr3:uid="{493CF48D-4F70-3F4F-AA2D-069B58ADE50A}" name="Total Budget Year 1" dataDxfId="189"/>
    <tableColumn id="6" xr3:uid="{838AF8D7-98E3-944D-9CBC-D3B5D9364C54}" name="Total Budget Year 2" dataDxfId="188"/>
    <tableColumn id="7" xr3:uid="{AA48DBA9-4E62-DC45-9E83-091F2F9A61BC}" name="Total Budget Year 3" dataDxfId="187"/>
    <tableColumn id="8" xr3:uid="{0621504A-5A39-5D46-B8EE-436449A05746}" name="Total Budget Year 4" dataDxfId="186"/>
    <tableColumn id="9" xr3:uid="{096AF500-656F-444F-A084-AE555B140574}" name="Total Budget Year 5" dataDxfId="185"/>
    <tableColumn id="10" xr3:uid="{8FF91B6F-B9E3-A846-B9DB-573A2E1B07A3}" name="Total amount" dataDxfId="184">
      <calculatedColumnFormula>SUM(ecw_finance_budget_oc[[#This Row],[Total Budget Year 1]:[Total Budget Year 5]])</calculatedColumnFormula>
    </tableColumn>
    <tableColumn id="13" xr3:uid="{2BA9EE56-1625-B542-A4D4-1B669AF0EAD0}" name="Total Budget Year 1 - Revised" dataDxfId="183"/>
    <tableColumn id="14" xr3:uid="{2C98C2C3-F955-9B4C-B010-7DAFC3165216}" name="Total Budget Year 2 - Revised" dataDxfId="182"/>
    <tableColumn id="15" xr3:uid="{8586FE99-2EF3-5349-A805-5338870F7238}" name="Total Budget Year 3 - Revised" dataDxfId="181"/>
    <tableColumn id="16" xr3:uid="{E840C2C0-2764-9747-B396-25619DD440CB}" name="Total Budget Year 4 - Revised" dataDxfId="180"/>
    <tableColumn id="18" xr3:uid="{3D26444F-A187-E043-B930-56CD46F68E76}" name="Total Budget Year 5 - Revised" dataDxfId="179"/>
    <tableColumn id="25" xr3:uid="{50D44F82-BB58-A14E-B7D3-FBC9EE285967}" name="Revised amount" dataDxfId="178">
      <calculatedColumnFormula>SUM(ecw_finance_budget_oc[[#This Row],[Total Budget Year 1 - Revised]:[Total Budget Year 5 - Revised]])</calculatedColumnFormula>
    </tableColumn>
    <tableColumn id="19" xr3:uid="{D14C96BD-33A3-B744-876A-7FC530C8E3E7}" name="Date of revision" dataDxfId="177"/>
    <tableColumn id="3" xr3:uid="{9A634AAC-9D44-564B-9DAB-17D57A80F6C6}" name="Variance" dataDxfId="176">
      <calculatedColumnFormula>IFERROR(IF(SUM(ecw_finance_budget_oc[[#This Row],[Revised amount]]-ecw_finance_budget_oc[[#This Row],[Total amount]])/ecw_finance_budget_oc[[#This Row],[Total amount]]=-1, 0,SUM(ecw_finance_budget_oc[[#This Row],[Revised amount]]-ecw_finance_budget_oc[[#This Row],[Total amount]])/ecw_finance_budget_oc[[#This Row],[Total amount]]),"No value in New total amount")</calculatedColumnFormula>
    </tableColumn>
    <tableColumn id="4" xr3:uid="{96155C70-5307-E840-AD6C-335E5613C6CC}" name="Comments on revision" dataDxfId="175"/>
    <tableColumn id="22" xr3:uid="{120EB90B-8D0E-4E41-84FC-08291E87FC25}" name="Type of cost" dataDxfId="174"/>
    <tableColumn id="23" xr3:uid="{B5F818B1-57DE-B442-90AC-01D458C5FE0E}" name="2021-GRID-Finance" dataDxfId="173">
      <calculatedColumnFormula>'General information'!$C$2</calculatedColumnFormula>
    </tableColumn>
  </tableColumns>
  <tableStyleInfo name="TableStyleMedium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3EF3C64-9218-204C-A3D9-D4ACF87F5C46}" name="ecw_finance_pc" displayName="ecw_finance_pc" ref="B23:N59" totalsRowShown="0" headerRowDxfId="170" dataDxfId="168" headerRowBorderDxfId="169" tableBorderDxfId="167" totalsRowBorderDxfId="166">
  <tableColumns count="13">
    <tableColumn id="1" xr3:uid="{26E04E07-7B3F-42CE-97C6-63229DE84F65}" name="Outcome" dataDxfId="165">
      <calculatedColumnFormula>_xlfn.IFNA(_xlfn.XLOOKUP(ecw_finance_pc[[#This Row],[Output (aggregated)]],ecw_finance_budget_pc[Output],ecw_finance_budget_pc[Outcome]),"")</calculatedColumnFormula>
    </tableColumn>
    <tableColumn id="2" xr3:uid="{AAF4F063-A672-486B-A034-38EC0DFD5A14}" name="Output (aggregated)" dataDxfId="164">
      <calculatedColumnFormula>IF('ADMIN - LISTS'!W3=0,"",'ADMIN - LISTS'!W3)</calculatedColumnFormula>
    </tableColumn>
    <tableColumn id="4" xr3:uid="{F53EE97C-3925-4FB2-9C7B-206B2904ABE3}" name="Reporting window 1 - Actual expenses" dataDxfId="163"/>
    <tableColumn id="14" xr3:uid="{5DAF1FB7-536C-DE41-BC83-2E93BF1B0214}" name="Reporting window 1 - Commitments" dataDxfId="162"/>
    <tableColumn id="5" xr3:uid="{AB9DAB4B-5298-4C10-849A-728D9D045F41}" name="Reporting window 2 - Actual expenses" dataDxfId="161"/>
    <tableColumn id="15" xr3:uid="{26D9AC1D-BE9F-5B42-9461-CB19ECBC76BE}" name="Reporting window 2 - Commitments" dataDxfId="160"/>
    <tableColumn id="6" xr3:uid="{35F54DA2-0DBA-43E4-8781-F5AE33F42FC8}" name="Reporting window 3 - Actual expenses" dataDxfId="159"/>
    <tableColumn id="16" xr3:uid="{5548D2E5-778C-874B-BE98-6C9D1B9039F8}" name="Reporting window 3 - Commitments" dataDxfId="158"/>
    <tableColumn id="10" xr3:uid="{D445E2EB-5345-A940-90E5-78B14084C884}" name="Reporting window 4 - Actual expenses" dataDxfId="157"/>
    <tableColumn id="17" xr3:uid="{6805D442-59A8-E44F-922F-25CA7F13FB00}" name="Reporting window 4 - Commitments" dataDxfId="156"/>
    <tableColumn id="11" xr3:uid="{2B4B81E1-E38D-DD45-AADD-100A8A680DAF}" name="Reporting window 5 - Actual expenses" dataDxfId="155"/>
    <tableColumn id="18" xr3:uid="{A66BF037-3BEA-CD4D-8523-B622B54BBBB3}" name="Reporting window 5 - Commitments" dataDxfId="154"/>
    <tableColumn id="3" xr3:uid="{6C4B53EE-4589-584C-85F8-B14730AE4289}" name="2021-GRID-Finance" dataDxfId="153">
      <calculatedColumnFormula>'General information'!$C$2</calculatedColumnFormula>
    </tableColumn>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FB1627E-A1CA-9041-ADB0-91D881868559}" name="ecw_finance_expenditures_overview" displayName="ecw_finance_expenditures_overview" ref="B5:H11" totalsRowShown="0" headerRowDxfId="152" dataDxfId="150" headerRowBorderDxfId="151" tableBorderDxfId="149" totalsRowBorderDxfId="148">
  <tableColumns count="7">
    <tableColumn id="1" xr3:uid="{04E6E16A-9AEF-B244-AF60-1B6AF670A2DF}" name="Description" dataDxfId="147"/>
    <tableColumn id="2" xr3:uid="{DA6F1AB7-4262-BA41-AC41-C23DB9DC3B55}" name=" " dataDxfId="146"/>
    <tableColumn id="3" xr3:uid="{D7ED12DB-D1A9-C640-8144-630E40FBE134}" name="  " dataDxfId="145"/>
    <tableColumn id="4" xr3:uid="{BF4BEB57-AF20-A145-8014-88959EA5FB87}" name="Cumulative Expenditure" dataDxfId="144"/>
    <tableColumn id="5" xr3:uid="{B066CC59-F327-054B-A717-D8C1E4A58F2E}" name="Percentage" dataDxfId="143">
      <calculatedColumnFormula>IFERROR(SUM(ecw_finance_expenditures_overview[[#This Row],[Cumulative Expenditure]]/SUM(ecw_finance_expenditures_overview[Cumulative Expenditure])),0)</calculatedColumnFormula>
    </tableColumn>
    <tableColumn id="6" xr3:uid="{B24D9588-3317-F14D-B6E5-DAA77E719E76}" name="Helper" dataDxfId="142">
      <calculatedColumnFormula>'General information'!$C$2</calculatedColumnFormula>
    </tableColumn>
    <tableColumn id="7" xr3:uid="{7BE31D58-593F-6F43-A173-BC1889095C09}" name="2021-GRID-Finance" dataDxfId="141">
      <calculatedColumnFormula>'General information'!$C$2</calculatedColumnFormula>
    </tableColumn>
  </tableColumns>
  <tableStyleInfo name="TableStyleMedium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076C602-33D2-2A41-85F4-A1DA8D9E8966}" name="ecw_finance_oc" displayName="ecw_finance_oc" ref="B66:N82" totalsRowShown="0" headerRowDxfId="140" dataDxfId="139" tableBorderDxfId="138">
  <tableColumns count="13">
    <tableColumn id="1" xr3:uid="{0734142D-15E3-FB41-93A8-C671F32FFE52}" name="Expenditure description" dataDxfId="137"/>
    <tableColumn id="2" xr3:uid="{7560C291-E5EB-9F40-AAA2-AAD4E18977CD}" name="Helper" dataDxfId="136"/>
    <tableColumn id="17" xr3:uid="{FC7E5800-CF27-A343-A366-1D70A4DB7105}" name="Reporting window 1 - Actual expenses" dataDxfId="135"/>
    <tableColumn id="8" xr3:uid="{31408E6F-01AB-E14A-AECF-EDC5C158B3C8}" name="Reporting window 1 - Commitments" dataDxfId="134"/>
    <tableColumn id="14" xr3:uid="{BCFB5F11-2199-0142-BE84-432CDFC9CB92}" name="Reporting window 2 - Actual expenses" dataDxfId="133"/>
    <tableColumn id="9" xr3:uid="{BD0FF2AF-BF5C-5B42-BDC0-F09F508D9114}" name="Reporting window 2 - Commitments" dataDxfId="132"/>
    <tableColumn id="15" xr3:uid="{565F9BF6-156A-EF49-B141-D610B498F765}" name="Reporting window 3 - Actual expenses" dataDxfId="131"/>
    <tableColumn id="10" xr3:uid="{8CDB733B-82D6-E043-B430-82616987EEE8}" name="Reporting window 3 - Commitments" dataDxfId="130"/>
    <tableColumn id="16" xr3:uid="{E833B6A6-9D2D-614B-AC0D-3615BDACCD6A}" name="Reporting window 4 - Actual expenses" dataDxfId="129"/>
    <tableColumn id="11" xr3:uid="{B35D1925-E5DB-7E41-A483-2AF7BE158E1F}" name="Reporting window 4 - Commitments" dataDxfId="128"/>
    <tableColumn id="12" xr3:uid="{30A8748D-4DDD-294B-88E9-2BA0BAF72D6F}" name="Reporting window 5 - Actual expenses" dataDxfId="127"/>
    <tableColumn id="4" xr3:uid="{6A97CD4C-14B5-BA42-A2FD-5D74E861DA13}" name="Reporting window 5 - Commitments" dataDxfId="126"/>
    <tableColumn id="7" xr3:uid="{22924FAA-4189-394D-9053-4EC1A78130FF}" name="2021-GRID-Finance" dataDxfId="125">
      <calculatedColumnFormula>'General information'!$C$2</calculatedColumnFormula>
    </tableColumn>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6D66B99-B8D5-9048-8E00-608D63A0C79E}" name="ecw_finance_project_cost" displayName="ecw_finance_project_cost" ref="B89:N93" totalsRowShown="0" headerRowDxfId="124" dataDxfId="123">
  <tableColumns count="13">
    <tableColumn id="1" xr3:uid="{A2AE341A-80B9-614B-B665-585691DEC508}" name="Type of expenditures" dataDxfId="122"/>
    <tableColumn id="2" xr3:uid="{F7F64DDE-9D04-B24B-9B8D-EAD580AFE958}" name="Helper" dataDxfId="121"/>
    <tableColumn id="3" xr3:uid="{1ED23461-6BDD-B941-80C5-60D3352320D9}" name="Reporting window 1 - Actual expenses" dataDxfId="120"/>
    <tableColumn id="8" xr3:uid="{217EFC92-6C2C-6745-8755-61586C7689B5}" name="Reporting window 1 - Commitments" dataDxfId="119"/>
    <tableColumn id="9" xr3:uid="{CF1CC3E1-92B5-FD41-8F05-F087C561757F}" name="Reporting window 2 - Actual expenses" dataDxfId="118"/>
    <tableColumn id="10" xr3:uid="{418C6C9E-FC57-054A-9744-F761C49CFCA4}" name="Reporting window 2 - Commitments" dataDxfId="117"/>
    <tableColumn id="11" xr3:uid="{506847B1-9599-014A-816A-A7A92B8FB123}" name="Reporting window 3 - Actual expenses" dataDxfId="116"/>
    <tableColumn id="4" xr3:uid="{D0937DAD-EE62-3343-9A83-5FED415B5745}" name="Reporting window 3 - Commitments" dataDxfId="115"/>
    <tableColumn id="12" xr3:uid="{B4262533-7514-6048-8508-EC29CAE9F1AB}" name="Reporting window 4 - Actual expenses" dataDxfId="114"/>
    <tableColumn id="13" xr3:uid="{9F790E1C-8825-C042-8AD0-A36AFD0E4D71}" name="Reporting window 4 - Commitments" dataDxfId="113"/>
    <tableColumn id="14" xr3:uid="{ADF6197A-00B9-C448-A462-6F074A8A430E}" name="Reporting window 5 - Actual expenses" dataDxfId="112"/>
    <tableColumn id="5" xr3:uid="{3C906FB4-44FD-D44A-8EE0-BEF5CC3F7C05}" name="Reporting window 5 - Commitments" dataDxfId="111"/>
    <tableColumn id="23" xr3:uid="{852EC2E2-77B5-1549-B56D-7C52857D8212}" name="2021-GRID-Finance" dataDxfId="110">
      <calculatedColumnFormula>'General information'!$C$2</calculatedColumnFormula>
    </tableColumn>
  </tableColumns>
  <tableStyleInfo name="TableStyleMedium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3B37FCC-D1E1-8542-BF84-ADAFA1D9B57B}" name="ecw_finance_dcm" displayName="ecw_finance_dcm" ref="B13:G36" totalsRowShown="0" headerRowDxfId="108" dataDxfId="107">
  <autoFilter ref="B13:G36" xr:uid="{1902C718-F264-8745-A9F7-B7A506A462F2}">
    <filterColumn colId="0" hiddenButton="1"/>
    <filterColumn colId="1" hiddenButton="1"/>
    <filterColumn colId="2" hiddenButton="1"/>
    <filterColumn colId="3" hiddenButton="1"/>
    <filterColumn colId="4" hiddenButton="1"/>
    <filterColumn colId="5" hiddenButton="1"/>
  </autoFilter>
  <tableColumns count="6">
    <tableColumn id="1" xr3:uid="{7AA3F258-E53D-FD40-B1E1-DBBF730100D7}" name="Sub-grantee/IP  name_x000a_(please list only direct sub-grantees)*" dataDxfId="106"/>
    <tableColumn id="13" xr3:uid="{D67E1E5E-B54F-9943-8099-1C28D8312AA4}" name="Sub-grantee/IP type" dataDxfId="105"/>
    <tableColumn id="3" xr3:uid="{50BDE620-B595-674E-8975-FDF2E37128F2}" name="Cumulative ECW funds transferred to partner in US$ since inception" dataDxfId="104"/>
    <tableColumn id="6" xr3:uid="{7F6FB898-73DE-534A-BF87-7F11906FF451}" name="Comments/Remarks" dataDxfId="103"/>
    <tableColumn id="2" xr3:uid="{D3728FBB-2A9E-2E44-A10B-D4E3E3F1B96B}" name="Working with implementing partners" dataDxfId="102">
      <calculatedColumnFormula>$D$6</calculatedColumnFormula>
    </tableColumn>
    <tableColumn id="4" xr3:uid="{EC4BCF84-7248-3A44-97A7-04A27EB2E674}" name="2021-GRID-Finance" dataDxfId="101">
      <calculatedColumnFormula>'General information'!$C$2</calculatedColumnFormula>
    </tableColumn>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DD19967-E62F-411E-AED4-BD0E62D897A0}" name="Grants_DB" displayName="Grants_DB" ref="A1:T320" tableType="queryTable" totalsRowShown="0">
  <autoFilter ref="A1:T320" xr:uid="{9DD19967-E62F-411E-AED4-BD0E62D897A0}"/>
  <tableColumns count="20">
    <tableColumn id="1" xr3:uid="{50D8D6A3-0041-4E74-8586-8929B8ABA7ED}" uniqueName="1" name="Country" queryTableFieldId="1"/>
    <tableColumn id="2" xr3:uid="{161C4B20-7E1A-410B-8900-1D3EBFE0BF42}" uniqueName="2" name="Type of investment" queryTableFieldId="2" dataDxfId="100"/>
    <tableColumn id="13" xr3:uid="{9369671B-C4F4-4AD2-BC34-C368D0665CA2}" uniqueName="13" name="Grantee organization" queryTableFieldId="13"/>
    <tableColumn id="4" xr3:uid="{71077037-5AB4-4A6C-924F-6FACB38239A3}" uniqueName="4" name="GM GRN" queryTableFieldId="4" dataDxfId="99"/>
    <tableColumn id="5" xr3:uid="{D9B45FC1-21C9-4CEA-B522-A6EE43BB10BA}" uniqueName="5" name="GCL GRN" queryTableFieldId="5" dataDxfId="98"/>
    <tableColumn id="3" xr3:uid="{4D5381CC-2B1C-4582-9ABF-068419FC4392}" uniqueName="3" name="Lead grantee" queryTableFieldId="17" dataDxfId="97"/>
    <tableColumn id="8" xr3:uid="{AD182F28-82C3-491B-8065-FD9BF29753DE}" uniqueName="8" name="Lead grantee GRN" queryTableFieldId="18"/>
    <tableColumn id="9" xr3:uid="{0CF3407F-FCAF-4187-BF5B-56534B8415EE}" uniqueName="9" name="Excom approval date" queryTableFieldId="19" dataDxfId="96"/>
    <tableColumn id="6" xr3:uid="{8293E5C5-969D-402B-9DD2-E779CC0337F9}" uniqueName="6" name="SC reference" queryTableFieldId="6" dataDxfId="95"/>
    <tableColumn id="12" xr3:uid="{0F1FEC39-77E4-4E96-9483-5C7859548DB8}" uniqueName="12" name="Current end date (auto)" queryTableFieldId="20"/>
    <tableColumn id="14" xr3:uid="{18D02A69-CFBD-425C-923D-ACEE8F04C331}" uniqueName="14" name="Grant status (auto)" queryTableFieldId="21"/>
    <tableColumn id="15" xr3:uid="{948D60AE-C5C3-41AF-A9ED-97A617FF4CB1}" uniqueName="15" name="Duration" queryTableFieldId="22"/>
    <tableColumn id="7" xr3:uid="{51C308AC-909A-4EDF-B06C-28BD8E2F26FF}" uniqueName="7" name="Grant start date" queryTableFieldId="7" dataDxfId="94"/>
    <tableColumn id="16" xr3:uid="{EB087B06-DA50-43F4-997C-3CC4BD2A89EE}" uniqueName="16" name="Parent organization" queryTableFieldId="23" dataDxfId="93"/>
    <tableColumn id="17" xr3:uid="{E063AC35-31EF-478B-99EE-E391C44BAE79}" uniqueName="17" name="Funding source" queryTableFieldId="24" dataDxfId="92"/>
    <tableColumn id="10" xr3:uid="{1A834196-DBD2-4689-A5E1-397B9544FCCC}" uniqueName="10" name="Grant end date" queryTableFieldId="10" dataDxfId="91"/>
    <tableColumn id="11" xr3:uid="{179A3CF9-69B6-4B38-99EA-DDDEF6809EEE}" uniqueName="11" name="Grant NCE date" queryTableFieldId="11" dataDxfId="90"/>
    <tableColumn id="18" xr3:uid="{99633C3A-115E-4701-8FDE-CFF793339755}" uniqueName="18" name="Covid-19 related" queryTableFieldId="36" dataDxfId="89"/>
    <tableColumn id="19" xr3:uid="{ADE5E26D-CCB4-4B7A-92A5-B9E76BB09AC7}" uniqueName="19" name="MAR21 GRN" queryTableFieldId="37" dataDxfId="88"/>
    <tableColumn id="20" xr3:uid="{EC992944-3998-45CF-9BCE-01D4A5AEB039}" uniqueName="20" name="M&amp;E GRN" queryTableFieldId="38" dataDxfId="87"/>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B4BE9484-CE2B-4D34-9576-48619BDB4343}" name="ecw_financials_master" displayName="ecw_financials_master" ref="A1:B339" tableType="queryTable" totalsRowShown="0">
  <autoFilter ref="A1:B339" xr:uid="{B4BE9484-CE2B-4D34-9576-48619BDB4343}"/>
  <tableColumns count="2">
    <tableColumn id="1" xr3:uid="{C8AC6F30-084C-4298-AF5E-24FB6D4D2921}" uniqueName="1" name="GM GRN" queryTableFieldId="1" dataDxfId="86"/>
    <tableColumn id="2" xr3:uid="{D01A4CB5-318D-4E8B-82DB-8AD267D73C1C}" uniqueName="2" name="Grant allocation" queryTableFieldId="2" dataDxfId="85"/>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A634455-CCF1-A548-8B6A-37682BF534FD}" name="ecw_finance_report_information" displayName="ecw_finance_report_information" ref="A14:M15" totalsRowShown="0" headerRowDxfId="84" dataDxfId="83">
  <tableColumns count="13">
    <tableColumn id="1" xr3:uid="{0F7B6FBF-A977-114A-899E-6E0A1E510E15}" name="Country" dataDxfId="82">
      <calculatedColumnFormula>'General information'!C6</calculatedColumnFormula>
    </tableColumn>
    <tableColumn id="2" xr3:uid="{8751E42A-559B-744D-AE01-7D21F8A8F15D}" name="Investment type" dataDxfId="81">
      <calculatedColumnFormula>'General information'!C7</calculatedColumnFormula>
    </tableColumn>
    <tableColumn id="3" xr3:uid="{34900E09-0132-EC41-8DFD-7644CB0B5BE7}" name="Grantee organization" dataDxfId="80">
      <calculatedColumnFormula>'General information'!C8</calculatedColumnFormula>
    </tableColumn>
    <tableColumn id="5" xr3:uid="{C8ABEB29-43E0-EB45-93A4-A4D019686BC5}" name="Covid-19 related report" dataDxfId="79">
      <calculatedColumnFormula>'General information'!C9</calculatedColumnFormula>
    </tableColumn>
    <tableColumn id="6" xr3:uid="{6BED8E51-7024-E648-9B4D-E8CD5B995A31}" name="ECW GCL GRN" dataDxfId="78">
      <calculatedColumnFormula>'General information'!F6</calculatedColumnFormula>
    </tableColumn>
    <tableColumn id="4" xr3:uid="{A6C0940B-42F7-534A-B16D-6616914B4E7D}" name="ECW internal GRN" dataDxfId="77">
      <calculatedColumnFormula>'General information'!F7</calculatedColumnFormula>
    </tableColumn>
    <tableColumn id="7" xr3:uid="{C25BBD8F-B147-AB40-B6B2-5C030ACCB5F7}" name="SC number" dataDxfId="76">
      <calculatedColumnFormula>'General information'!F8</calculatedColumnFormula>
    </tableColumn>
    <tableColumn id="8" xr3:uid="{34F2C142-7E93-BB47-877E-C01AD0406160}" name="Grant start date" dataDxfId="75">
      <calculatedColumnFormula>'General information'!C10</calculatedColumnFormula>
    </tableColumn>
    <tableColumn id="9" xr3:uid="{044E1DE8-54F7-0D4B-81C1-DEBFD131A304}" name="Grant end date" dataDxfId="74">
      <calculatedColumnFormula>'General information'!C11</calculatedColumnFormula>
    </tableColumn>
    <tableColumn id="15" xr3:uid="{73292591-7B03-1F46-B554-72053700D607}" name="Extension date" dataDxfId="73">
      <calculatedColumnFormula>'General information'!C12</calculatedColumnFormula>
    </tableColumn>
    <tableColumn id="10" xr3:uid="{0087DD40-0631-AE40-83F5-7002BFC19222}" name="Total approved budget" dataDxfId="72">
      <calculatedColumnFormula>'General information'!I6</calculatedColumnFormula>
    </tableColumn>
    <tableColumn id="11" xr3:uid="{F666749B-E05B-884C-A19B-E9C8A748C9A6}" name="Date of approval" dataDxfId="71">
      <calculatedColumnFormula>'General information'!I7</calculatedColumnFormula>
    </tableColumn>
    <tableColumn id="12" xr3:uid="{D23A8845-17CB-6840-8D05-06F29B9FDA89}" name="2021-GRID-Finance" dataDxfId="70">
      <calculatedColumnFormula>'General information'!C2</calculatedColumnFormula>
    </tableColumn>
  </tableColumns>
  <tableStyleInfo name="TableStyleMedium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4A4DF2F-36A3-144B-9384-ACB24AB03C7C}" name="ecw_finance_budget_totals" displayName="ecw_finance_budget_totals" ref="A19:G34" totalsRowShown="0" headerRowDxfId="69" dataDxfId="68">
  <tableColumns count="7">
    <tableColumn id="1" xr3:uid="{03878C94-813A-4E4B-8E98-CE76229FC35D}" name="Outcome/Output" dataDxfId="67">
      <calculatedColumnFormula>IF('A | Budget'!C68=0,"","Outcome 1 - "&amp;'A | Budget'!C68)</calculatedColumnFormula>
    </tableColumn>
    <tableColumn id="2" xr3:uid="{5272ACBD-A550-FF4A-9923-ABF258E986A5}" name="Costs" dataDxfId="66">
      <calculatedColumnFormula>'A | Budget'!D68</calculatedColumnFormula>
    </tableColumn>
    <tableColumn id="3" xr3:uid="{BFFC01AA-92B6-1644-B1E0-9A645AFFE75C}" name="Percentage cost" dataDxfId="65">
      <calculatedColumnFormula>'A | Budget'!E68</calculatedColumnFormula>
    </tableColumn>
    <tableColumn id="4" xr3:uid="{6183DD70-FE8E-DF44-AC65-6A17CC58CB5C}" name="Revised costs" dataDxfId="64">
      <calculatedColumnFormula>'A | Budget'!F68</calculatedColumnFormula>
    </tableColumn>
    <tableColumn id="5" xr3:uid="{3F989C8E-F880-864D-A114-EA5A60923864}" name="% change in budget line" dataDxfId="63">
      <calculatedColumnFormula>'A | Budget'!G68</calculatedColumnFormula>
    </tableColumn>
    <tableColumn id="6" xr3:uid="{787C73AF-3114-454D-866D-ECC2C276D2B8}" name="Comments" dataDxfId="62">
      <calculatedColumnFormula>IF('A | Budget'!H68=0,"",'A | Budget'!H68)</calculatedColumnFormula>
    </tableColumn>
    <tableColumn id="8" xr3:uid="{7E2960EC-6CF0-C848-882D-828D4DAABFD1}" name="2021-GRID-Finance" dataDxfId="61">
      <calculatedColumnFormula>'General information'!$C$2</calculatedColumnFormula>
    </tableColumn>
  </tableColumns>
  <tableStyleInfo name="TableStyleMedium4"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2D79B10-870D-D142-939B-D5BC26CDC22C}" name="organization_type" displayName="organization_type" ref="A2:A8" totalsRowShown="0" headerRowDxfId="58" dataDxfId="57">
  <autoFilter ref="A2:A8" xr:uid="{D7E2C0CE-BACD-2E4C-8D43-091EB94E79ED}"/>
  <sortState xmlns:xlrd2="http://schemas.microsoft.com/office/spreadsheetml/2017/richdata2" ref="A3:A8">
    <sortCondition ref="A2:A8"/>
  </sortState>
  <tableColumns count="1">
    <tableColumn id="1" xr3:uid="{CEB98D6F-AA4F-364F-8D59-42627E486568}" name="Type of organization" dataDxfId="56"/>
  </tableColumns>
  <tableStyleInfo name="TableStyleMedium4"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16662C0-B34A-AD40-821E-C4659D00AB9E}" name="yes_no" displayName="yes_no" ref="C2:C5" totalsRowShown="0" headerRowDxfId="55" dataDxfId="54">
  <autoFilter ref="C2:C5" xr:uid="{204D723F-CF10-6948-9C7B-205725FFBDC3}"/>
  <tableColumns count="1">
    <tableColumn id="1" xr3:uid="{41C002A3-30D8-1E4B-A40C-F6B969EF1E0E}" name="Yes-No" dataDxfId="53"/>
  </tableColumns>
  <tableStyleInfo name="TableStyleMedium4"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2BD1892-3D8D-0E4D-A451-67243B557F04}" name="Table16" displayName="Table16" ref="E2:E10" totalsRowShown="0" headerRowDxfId="52" dataDxfId="51">
  <autoFilter ref="E2:E10" xr:uid="{50DA921E-141D-B84E-B6B6-A8D17CAB17A5}"/>
  <tableColumns count="1">
    <tableColumn id="1" xr3:uid="{2C9D339A-711E-174D-9DF1-950925E0E7D6}" name="Year" dataDxfId="50"/>
  </tableColumns>
  <tableStyleInfo name="TableStyleMedium4"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ED7DE83-B02C-3448-9CE4-17DD0EA4B971}" name="Table18" displayName="Table18" ref="G2:G5" totalsRowShown="0" headerRowDxfId="49" dataDxfId="48" dataCellStyle="Normal 2">
  <autoFilter ref="G2:G5" xr:uid="{04D6CDC1-59DC-B547-9782-57069A19DB6C}"/>
  <tableColumns count="1">
    <tableColumn id="1" xr3:uid="{7CED052D-0DE2-E04B-83FD-ECA87F89C45C}" name="Focal point role" dataDxfId="47" dataCellStyle="Normal 2"/>
  </tableColumns>
  <tableStyleInfo name="TableStyleMedium4"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6F5CC14-97EF-CF42-8D0A-77D935AE7530}" name="Table6" displayName="Table6" ref="I2:I7" totalsRowShown="0" headerRowDxfId="46" dataDxfId="45" dataCellStyle="Normal 2">
  <autoFilter ref="I2:I7" xr:uid="{03CDE65D-0904-1146-B336-E8926CBB642B}"/>
  <tableColumns count="1">
    <tableColumn id="1" xr3:uid="{CD3FEA32-B452-9849-B0BD-7B97C8A6009E}" name="Type of Grant" dataDxfId="44" dataCellStyle="Normal 2"/>
  </tableColumns>
  <tableStyleInfo name="TableStyleMedium4"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DB9EBE4-DF85-DB49-BA6F-E2B078BB3B10}" name="Table610" displayName="Table610" ref="K2:K4" totalsRowShown="0" headerRowDxfId="43" dataDxfId="42" dataCellStyle="Normal 2">
  <autoFilter ref="K2:K4" xr:uid="{463093C8-076B-564A-ABC1-B3874E4ECE27}"/>
  <tableColumns count="1">
    <tableColumn id="1" xr3:uid="{37110563-967E-4F47-A039-8B997F65E92E}" name="Type of agency" dataDxfId="41" dataCellStyle="Normal 2"/>
  </tableColumns>
  <tableStyleInfo name="TableStyleMedium4"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C20BAC3-2912-9E47-92A3-9830BD379E01}" name="Table615" displayName="Table615" ref="M2:M5" totalsRowShown="0" headerRowDxfId="40" dataDxfId="39" dataCellStyle="Normal 2">
  <autoFilter ref="M2:M5" xr:uid="{2780C320-F8D5-3549-BE90-5D3A49349855}"/>
  <tableColumns count="1">
    <tableColumn id="1" xr3:uid="{45D6C8DC-A3B7-544E-B28A-1A2C8EEBECF6}" name="Role" dataDxfId="38" dataCellStyle="Normal 2"/>
  </tableColumns>
  <tableStyleInfo name="ECW Main Tab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89B4F9E-2B84-3846-95CD-4EF70B66AA22}" name="tbl_cost_type" displayName="tbl_cost_type" ref="S2:S4" totalsRowShown="0" headerRowDxfId="37" dataDxfId="36">
  <autoFilter ref="S2:S4" xr:uid="{889B4F9E-2B84-3846-95CD-4EF70B66AA22}"/>
  <tableColumns count="1">
    <tableColumn id="1" xr3:uid="{695BAC9A-1760-0F47-A1D3-EDF70990F5FC}" name="Type" dataDxfId="35"/>
  </tableColumns>
  <tableStyleInfo name="TableStyleMedium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3AA65E9-303E-774A-9259-C287FD0871EA}" name="years" displayName="years" ref="U2:U22" totalsRowShown="0" headerRowDxfId="34" dataDxfId="33">
  <autoFilter ref="U2:U22" xr:uid="{50DA921E-141D-B84E-B6B6-A8D17CAB17A5}"/>
  <sortState xmlns:xlrd2="http://schemas.microsoft.com/office/spreadsheetml/2017/richdata2" ref="E3:E22">
    <sortCondition ref="E2:E22"/>
  </sortState>
  <tableColumns count="1">
    <tableColumn id="1" xr3:uid="{2C9D339A-711E-174D-9DF1-950925E0E7D6}" name="Year" dataDxfId="32"/>
  </tableColumns>
  <tableStyleInfo name="ECW Main Tabl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521302C-CB22-6B41-A869-3F3AD5C43265}" name="ReportType" displayName="ReportType" ref="O2:O6" totalsRowShown="0" headerRowDxfId="31" dataDxfId="30" dataCellStyle="Normal 2">
  <autoFilter ref="O2:O6" xr:uid="{B521302C-CB22-6B41-A869-3F3AD5C43265}"/>
  <tableColumns count="1">
    <tableColumn id="1" xr3:uid="{F43954C5-EB57-1945-87FD-D800B999D2DF}" name="Type of report" dataDxfId="29" dataCellStyle="Normal 2"/>
  </tableColumns>
  <tableStyleInfo name="ECW Main Tabl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274D7E1-18F6-0744-A487-9E938B1CC06C}" name="months" displayName="months" ref="Z2:AD14" totalsRowShown="0" headerRowDxfId="28" dataDxfId="27">
  <autoFilter ref="Z2:AD14" xr:uid="{1274D7E1-18F6-0744-A487-9E938B1CC06C}"/>
  <tableColumns count="5">
    <tableColumn id="1" xr3:uid="{5B786AB3-4D57-A94E-81E4-352FA8C52DF3}" name="Month" dataDxfId="26"/>
    <tableColumn id="2" xr3:uid="{66DA38BD-3E1F-FA45-BC23-705A51AC3FA5}" name="Report" dataDxfId="25"/>
    <tableColumn id="4" xr3:uid="{DC01D0EE-2715-9C48-B932-0CABD10986E4}" name="Report start date" dataDxfId="24">
      <calculatedColumnFormula>DATE(YEAR('General information'!C10),1,1)</calculatedColumnFormula>
    </tableColumn>
    <tableColumn id="5" xr3:uid="{FB48DCBD-08D7-FA42-8A29-4E06A64DE506}" name="First report end date" dataDxfId="23">
      <calculatedColumnFormula>DATE(YEAR('General information'!$C$10),6,30)</calculatedColumnFormula>
    </tableColumn>
    <tableColumn id="3" xr3:uid="{DA5A9AB4-6ACC-0F46-90F1-48ABAA24713E}" name="Last report end date" dataDxfId="22">
      <calculatedColumnFormula>DATE(YEAR(MAX('General information'!$C$11:$C$12)),12,31)</calculatedColumnFormula>
    </tableColumn>
  </tableColumns>
  <tableStyleInfo name="ECW Main Tabl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B2844BC6-01E4-FD4F-9505-7DB4F2CD57C1}" name="tbl_disability_marker" displayName="tbl_disability_marker" ref="AH2:AH5" totalsRowShown="0" headerRowDxfId="21" dataDxfId="20">
  <autoFilter ref="AH2:AH5" xr:uid="{B2844BC6-01E4-FD4F-9505-7DB4F2CD57C1}"/>
  <tableColumns count="1">
    <tableColumn id="1" xr3:uid="{B20027D1-C969-E845-AE9B-4723D14B05A3}" name="Disability marker" dataDxfId="19"/>
  </tableColumns>
  <tableStyleInfo name="ECW Main Tabl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43ACAE79-1E7C-6E47-8941-992FA34623B0}" name="budget_line" displayName="budget_line" ref="AJ2:AJ7" totalsRowShown="0" headerRowDxfId="18" dataDxfId="17">
  <autoFilter ref="AJ2:AJ7" xr:uid="{43ACAE79-1E7C-6E47-8941-992FA34623B0}"/>
  <tableColumns count="1">
    <tableColumn id="1" xr3:uid="{B93DB5BE-9B90-934B-8609-52B69000C4CE}" name="Line" dataDxfId="16"/>
  </tableColumns>
  <tableStyleInfo name="ECW Main Tabl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5CCAD1E8-B4B6-4405-9A88-020A74D99E6E}" name="tbl_countries" displayName="tbl_countries" ref="Q2:Q224" totalsRowShown="0" headerRowDxfId="15" dataDxfId="13" headerRowBorderDxfId="14">
  <autoFilter ref="Q2:Q224" xr:uid="{5CCAD1E8-B4B6-4405-9A88-020A74D99E6E}"/>
  <tableColumns count="1">
    <tableColumn id="1" xr3:uid="{01151C66-DFAF-4EA3-9AEC-F5244FF35A82}" name="Countries" dataDxfId="12"/>
  </tableColumns>
  <tableStyleInfo name="ECW Main Tabl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503DB1D-E111-CE45-A846-7E577A2EF214}" name="intervention" displayName="intervention" ref="AL2:AM28" totalsRowShown="0" headerRowDxfId="11" dataDxfId="10">
  <autoFilter ref="AL2:AM28" xr:uid="{7503DB1D-E111-CE45-A846-7E577A2EF214}"/>
  <sortState xmlns:xlrd2="http://schemas.microsoft.com/office/spreadsheetml/2017/richdata2" ref="AL3:AM28">
    <sortCondition ref="AL28"/>
  </sortState>
  <tableColumns count="2">
    <tableColumn id="1" xr3:uid="{226473B5-3A51-5549-BCB7-3D269F79679E}" name="Intervention" dataDxfId="9"/>
    <tableColumn id="2" xr3:uid="{1E30E4B0-D5A4-EB40-ADF7-D6697D44D6FC}" name="Intervention code" dataDxfId="8"/>
  </tableColumns>
  <tableStyleInfo name="ECW Main Tabl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512773F-031A-B64E-9087-8B2E8751CFA3}" name="gender_marker" displayName="gender_marker" ref="AF2:AF4" totalsRowShown="0" headerRowDxfId="7" dataDxfId="5" headerRowBorderDxfId="6" tableBorderDxfId="4">
  <autoFilter ref="AF2:AF4" xr:uid="{B512773F-031A-B64E-9087-8B2E8751CFA3}"/>
  <tableColumns count="1">
    <tableColumn id="1" xr3:uid="{9C0926E7-E8BA-534C-87D5-E29057F4A52C}" name="Gender targeted" dataDxfId="3"/>
  </tableColumns>
  <tableStyleInfo name="ECW Main Tabl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BD8C451-0A93-2841-9388-D8B13BC9D6FE}" name="reporting_window_approval" displayName="reporting_window_approval" ref="AO2:AO4" totalsRowShown="0" headerRowDxfId="2" dataDxfId="1">
  <autoFilter ref="AO2:AO4" xr:uid="{8BD8C451-0A93-2841-9388-D8B13BC9D6FE}"/>
  <tableColumns count="1">
    <tableColumn id="1" xr3:uid="{A2C4667D-AE79-4A4D-981E-65C7F30115FB}" name="Approva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un-ecw.jotform.com/212906185687971" TargetMode="External"/><Relationship Id="rId7" Type="http://schemas.openxmlformats.org/officeDocument/2006/relationships/table" Target="../tables/table2.xml"/><Relationship Id="rId2" Type="http://schemas.openxmlformats.org/officeDocument/2006/relationships/hyperlink" Target="https://un-ecw.jotform.com/212906185687971" TargetMode="External"/><Relationship Id="rId1" Type="http://schemas.openxmlformats.org/officeDocument/2006/relationships/hyperlink" Target="https://un-ecw.jotform.com/212906185687971" TargetMode="External"/><Relationship Id="rId6" Type="http://schemas.openxmlformats.org/officeDocument/2006/relationships/table" Target="../tables/table1.xm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table" Target="../tables/table20.xml"/><Relationship Id="rId13" Type="http://schemas.openxmlformats.org/officeDocument/2006/relationships/table" Target="../tables/table25.xml"/><Relationship Id="rId18" Type="http://schemas.openxmlformats.org/officeDocument/2006/relationships/table" Target="../tables/table30.xml"/><Relationship Id="rId3" Type="http://schemas.openxmlformats.org/officeDocument/2006/relationships/table" Target="../tables/table15.xml"/><Relationship Id="rId7" Type="http://schemas.openxmlformats.org/officeDocument/2006/relationships/table" Target="../tables/table19.xml"/><Relationship Id="rId12" Type="http://schemas.openxmlformats.org/officeDocument/2006/relationships/table" Target="../tables/table24.xml"/><Relationship Id="rId17" Type="http://schemas.openxmlformats.org/officeDocument/2006/relationships/table" Target="../tables/table29.xml"/><Relationship Id="rId2" Type="http://schemas.openxmlformats.org/officeDocument/2006/relationships/table" Target="../tables/table14.xml"/><Relationship Id="rId16" Type="http://schemas.openxmlformats.org/officeDocument/2006/relationships/table" Target="../tables/table28.xml"/><Relationship Id="rId1" Type="http://schemas.openxmlformats.org/officeDocument/2006/relationships/printerSettings" Target="../printerSettings/printerSettings6.bin"/><Relationship Id="rId6" Type="http://schemas.openxmlformats.org/officeDocument/2006/relationships/table" Target="../tables/table18.xml"/><Relationship Id="rId11" Type="http://schemas.openxmlformats.org/officeDocument/2006/relationships/table" Target="../tables/table23.xml"/><Relationship Id="rId5" Type="http://schemas.openxmlformats.org/officeDocument/2006/relationships/table" Target="../tables/table17.xml"/><Relationship Id="rId15" Type="http://schemas.openxmlformats.org/officeDocument/2006/relationships/table" Target="../tables/table27.xml"/><Relationship Id="rId10" Type="http://schemas.openxmlformats.org/officeDocument/2006/relationships/table" Target="../tables/table22.xml"/><Relationship Id="rId4" Type="http://schemas.openxmlformats.org/officeDocument/2006/relationships/table" Target="../tables/table16.xml"/><Relationship Id="rId9" Type="http://schemas.openxmlformats.org/officeDocument/2006/relationships/table" Target="../tables/table21.xml"/><Relationship Id="rId14" Type="http://schemas.openxmlformats.org/officeDocument/2006/relationships/table" Target="../tables/table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DEE39-4A17-E048-9C19-66420A088ADF}">
  <sheetPr codeName="Sheet1">
    <tabColor rgb="FFFF9627"/>
  </sheetPr>
  <dimension ref="A1:H17"/>
  <sheetViews>
    <sheetView showGridLines="0" showRowColHeaders="0" workbookViewId="0">
      <pane ySplit="1" topLeftCell="A2" activePane="bottomLeft" state="frozen"/>
      <selection pane="bottomLeft" activeCell="I7" sqref="I7"/>
    </sheetView>
  </sheetViews>
  <sheetFormatPr defaultColWidth="11.28515625" defaultRowHeight="15"/>
  <cols>
    <col min="1" max="1" width="5" customWidth="1"/>
    <col min="2" max="6" width="33.140625" customWidth="1"/>
    <col min="7" max="7" width="13.28515625" customWidth="1"/>
  </cols>
  <sheetData>
    <row r="1" spans="1:8" ht="54.95" customHeight="1">
      <c r="A1" s="5"/>
      <c r="C1" s="486" t="s">
        <v>0</v>
      </c>
      <c r="D1" s="486"/>
      <c r="E1" s="486"/>
      <c r="F1" s="486"/>
    </row>
    <row r="2" spans="1:8" ht="21" customHeight="1" thickBot="1">
      <c r="B2" s="263"/>
      <c r="C2" s="263"/>
      <c r="D2" s="263"/>
      <c r="E2" s="263"/>
      <c r="F2" s="263"/>
    </row>
    <row r="3" spans="1:8" ht="27.95" customHeight="1">
      <c r="B3" s="487" t="s">
        <v>1</v>
      </c>
      <c r="C3" s="488"/>
      <c r="D3" s="488"/>
      <c r="E3" s="488"/>
      <c r="F3" s="489"/>
    </row>
    <row r="4" spans="1:8" ht="143.1" customHeight="1" thickBot="1">
      <c r="B4" s="502" t="s">
        <v>2</v>
      </c>
      <c r="C4" s="503"/>
      <c r="D4" s="503"/>
      <c r="E4" s="503"/>
      <c r="F4" s="504"/>
    </row>
    <row r="5" spans="1:8" ht="15.75" thickBot="1"/>
    <row r="6" spans="1:8" ht="21">
      <c r="B6" s="508" t="s">
        <v>3</v>
      </c>
      <c r="C6" s="509"/>
      <c r="D6" s="509"/>
      <c r="E6" s="509"/>
      <c r="F6" s="510"/>
    </row>
    <row r="7" spans="1:8" ht="267.95" customHeight="1" thickBot="1">
      <c r="B7" s="493" t="s">
        <v>4</v>
      </c>
      <c r="C7" s="494"/>
      <c r="D7" s="494"/>
      <c r="E7" s="494"/>
      <c r="F7" s="495"/>
      <c r="H7" s="372"/>
    </row>
    <row r="8" spans="1:8" ht="15.75" thickBot="1">
      <c r="H8" s="372" t="s">
        <v>5</v>
      </c>
    </row>
    <row r="9" spans="1:8" ht="27" customHeight="1">
      <c r="B9" s="490" t="s">
        <v>6</v>
      </c>
      <c r="C9" s="491"/>
      <c r="D9" s="491"/>
      <c r="E9" s="491"/>
      <c r="F9" s="492"/>
      <c r="H9" s="372" t="s">
        <v>7</v>
      </c>
    </row>
    <row r="10" spans="1:8" ht="58.5" customHeight="1">
      <c r="B10" s="505" t="s">
        <v>8</v>
      </c>
      <c r="C10" s="506"/>
      <c r="D10" s="506"/>
      <c r="E10" s="506"/>
      <c r="F10" s="507"/>
      <c r="H10" s="372" t="s">
        <v>9</v>
      </c>
    </row>
    <row r="11" spans="1:8" ht="32.1" customHeight="1">
      <c r="B11" s="496" t="s">
        <v>10</v>
      </c>
      <c r="C11" s="497"/>
      <c r="D11" s="497"/>
      <c r="E11" s="497"/>
      <c r="F11" s="498"/>
      <c r="H11" s="372" t="s">
        <v>11</v>
      </c>
    </row>
    <row r="12" spans="1:8" ht="165" customHeight="1">
      <c r="B12" s="511" t="s">
        <v>12</v>
      </c>
      <c r="C12" s="512"/>
      <c r="D12" s="512"/>
      <c r="E12" s="512"/>
      <c r="F12" s="513"/>
      <c r="H12" s="372" t="s">
        <v>13</v>
      </c>
    </row>
    <row r="13" spans="1:8" ht="32.1" customHeight="1">
      <c r="B13" s="496" t="s">
        <v>14</v>
      </c>
      <c r="C13" s="497"/>
      <c r="D13" s="497"/>
      <c r="E13" s="497"/>
      <c r="F13" s="498"/>
      <c r="H13" s="372" t="s">
        <v>15</v>
      </c>
    </row>
    <row r="14" spans="1:8" ht="39" customHeight="1" thickBot="1">
      <c r="B14" s="499" t="s">
        <v>16</v>
      </c>
      <c r="C14" s="500"/>
      <c r="D14" s="500"/>
      <c r="E14" s="500"/>
      <c r="F14" s="501"/>
      <c r="H14" s="372" t="s">
        <v>17</v>
      </c>
    </row>
    <row r="17" spans="2:6" ht="409.5" customHeight="1">
      <c r="B17" s="485"/>
      <c r="C17" s="485"/>
      <c r="D17" s="485"/>
      <c r="E17" s="485"/>
      <c r="F17" s="485"/>
    </row>
  </sheetData>
  <sheetProtection algorithmName="SHA-512" hashValue="OhMRJW/iO80YVz8/cWm8cz6WqBe3Z05CsbEe3vtNmBQMMM20cUGs1P+sO8ROsDxjgd6DSskGOmvj/uvPgtZlWQ==" saltValue="KxR34PtNAf0umn+yCb0Zfw==" spinCount="100000" sheet="1" objects="1" scenarios="1" selectLockedCells="1"/>
  <mergeCells count="12">
    <mergeCell ref="B17:F17"/>
    <mergeCell ref="C1:F1"/>
    <mergeCell ref="B3:F3"/>
    <mergeCell ref="B9:F9"/>
    <mergeCell ref="B7:F7"/>
    <mergeCell ref="B13:F13"/>
    <mergeCell ref="B14:F14"/>
    <mergeCell ref="B4:F4"/>
    <mergeCell ref="B10:F10"/>
    <mergeCell ref="B11:F11"/>
    <mergeCell ref="B6:F6"/>
    <mergeCell ref="B12:F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56CB6-56E9-0944-B1D5-2C074C169CCC}">
  <sheetPr codeName="Sheet2">
    <tabColor rgb="FFFF9627"/>
  </sheetPr>
  <dimension ref="A1:N37"/>
  <sheetViews>
    <sheetView showGridLines="0" showRowColHeaders="0" zoomScale="120" zoomScaleNormal="100" workbookViewId="0">
      <pane ySplit="1" topLeftCell="A11" activePane="bottomLeft" state="frozen"/>
      <selection pane="bottomLeft" activeCell="H20" sqref="H20"/>
    </sheetView>
  </sheetViews>
  <sheetFormatPr defaultColWidth="8.85546875" defaultRowHeight="15"/>
  <cols>
    <col min="1" max="1" width="4.28515625" style="5" customWidth="1"/>
    <col min="2" max="2" width="19.140625" customWidth="1"/>
    <col min="3" max="3" width="19.28515625" customWidth="1"/>
    <col min="4" max="4" width="16.28515625" customWidth="1"/>
    <col min="5" max="5" width="16.140625" customWidth="1"/>
    <col min="6" max="6" width="21.28515625" customWidth="1"/>
    <col min="7" max="7" width="16.85546875" customWidth="1"/>
    <col min="8" max="9" width="21" customWidth="1"/>
    <col min="10" max="10" width="22" customWidth="1"/>
    <col min="11" max="11" width="24.28515625" customWidth="1"/>
    <col min="12" max="12" width="21.28515625" customWidth="1"/>
    <col min="13" max="13" width="23.28515625" customWidth="1"/>
    <col min="14" max="14" width="19.28515625" customWidth="1"/>
  </cols>
  <sheetData>
    <row r="1" spans="1:14" ht="57" customHeight="1">
      <c r="C1" s="533" t="s">
        <v>18</v>
      </c>
      <c r="D1" s="533"/>
      <c r="E1" s="533"/>
      <c r="F1" s="533"/>
      <c r="G1" s="533"/>
      <c r="H1" s="533"/>
    </row>
    <row r="2" spans="1:14" ht="15.95" customHeight="1">
      <c r="A2" s="6"/>
      <c r="B2" s="7"/>
      <c r="C2" s="47" t="str">
        <f>C6&amp;"|"&amp;C7&amp;"|"&amp;C8&amp;"|"&amp;C9&amp;"|"&amp;F6&amp;"|"&amp;F7&amp;"|"&amp;F8&amp;"|"</f>
        <v>|||||||</v>
      </c>
      <c r="D2" s="154" t="str">
        <f>IF(MAX(C11:C12)=0,"No grant end date",_xlfn.XLOOKUP(MONTH(MAX(C11:C12)),months[Month],months[Last report end date]))</f>
        <v>No grant end date</v>
      </c>
      <c r="E2" s="46"/>
      <c r="F2" s="46"/>
    </row>
    <row r="3" spans="1:14" ht="15.95" customHeight="1">
      <c r="B3" s="536" t="s">
        <v>19</v>
      </c>
      <c r="C3" s="536"/>
      <c r="D3" s="536"/>
      <c r="E3" s="536"/>
      <c r="F3" s="536"/>
    </row>
    <row r="4" spans="1:14" ht="17.100000000000001" customHeight="1" thickBot="1">
      <c r="B4" s="8"/>
      <c r="C4" s="8"/>
      <c r="D4" s="8"/>
      <c r="E4" s="8"/>
      <c r="F4" s="8"/>
    </row>
    <row r="5" spans="1:14" s="2" customFormat="1" ht="20.100000000000001" customHeight="1" thickBot="1">
      <c r="B5" s="534" t="s">
        <v>20</v>
      </c>
      <c r="C5" s="535"/>
      <c r="E5" s="537" t="s">
        <v>21</v>
      </c>
      <c r="F5" s="538"/>
      <c r="H5" s="539" t="s">
        <v>22</v>
      </c>
      <c r="I5" s="540"/>
      <c r="J5"/>
    </row>
    <row r="6" spans="1:14" s="2" customFormat="1" ht="20.100000000000001" customHeight="1">
      <c r="B6" s="208" t="s">
        <v>23</v>
      </c>
      <c r="C6" s="467"/>
      <c r="D6" s="67" t="s">
        <v>31</v>
      </c>
      <c r="E6" s="68" t="s">
        <v>25</v>
      </c>
      <c r="F6" s="388" t="str">
        <f>IFERROR(_xlfn.XLOOKUP(F7,Grants_DB[GM GRN],Grants_DB[GCL GRN]),"")</f>
        <v/>
      </c>
      <c r="G6" s="67" t="s">
        <v>24</v>
      </c>
      <c r="H6" s="75" t="s">
        <v>26</v>
      </c>
      <c r="I6" s="474"/>
      <c r="J6" s="67" t="s">
        <v>31</v>
      </c>
    </row>
    <row r="7" spans="1:14" s="2" customFormat="1" ht="20.100000000000001" customHeight="1" thickBot="1">
      <c r="B7" s="71" t="s">
        <v>27</v>
      </c>
      <c r="C7" s="468"/>
      <c r="D7" s="67" t="s">
        <v>31</v>
      </c>
      <c r="E7" s="74" t="s">
        <v>28</v>
      </c>
      <c r="F7" s="387"/>
      <c r="G7" s="67" t="s">
        <v>29</v>
      </c>
      <c r="H7" s="76" t="s">
        <v>30</v>
      </c>
      <c r="I7" s="475"/>
      <c r="J7" s="67" t="s">
        <v>31</v>
      </c>
    </row>
    <row r="8" spans="1:14" s="2" customFormat="1" ht="20.100000000000001" customHeight="1" thickBot="1">
      <c r="A8" s="22"/>
      <c r="B8" s="71" t="s">
        <v>32</v>
      </c>
      <c r="C8" s="469"/>
      <c r="D8" s="67" t="s">
        <v>31</v>
      </c>
      <c r="E8" s="69" t="s">
        <v>33</v>
      </c>
      <c r="F8" s="389" t="str">
        <f>IFERROR(_xlfn.XLOOKUP(F7,Grants_DB[GM GRN],Grants_DB[SC reference]),"")</f>
        <v/>
      </c>
      <c r="G8" s="67" t="s">
        <v>24</v>
      </c>
    </row>
    <row r="9" spans="1:14" s="2" customFormat="1" ht="20.100000000000001" customHeight="1">
      <c r="A9" s="22"/>
      <c r="B9" s="71" t="s">
        <v>34</v>
      </c>
      <c r="C9" s="470"/>
      <c r="D9" s="67" t="s">
        <v>31</v>
      </c>
    </row>
    <row r="10" spans="1:14" s="2" customFormat="1" ht="20.100000000000001" customHeight="1">
      <c r="A10" s="22"/>
      <c r="B10" s="71" t="s">
        <v>35</v>
      </c>
      <c r="C10" s="471"/>
      <c r="D10" s="67" t="s">
        <v>31</v>
      </c>
    </row>
    <row r="11" spans="1:14" s="2" customFormat="1" ht="20.100000000000001" customHeight="1">
      <c r="B11" s="71" t="s">
        <v>36</v>
      </c>
      <c r="C11" s="472"/>
      <c r="D11" s="67" t="s">
        <v>31</v>
      </c>
      <c r="I11" s="23"/>
    </row>
    <row r="12" spans="1:14" s="2" customFormat="1" ht="20.100000000000001" customHeight="1" thickBot="1">
      <c r="B12" s="209" t="s">
        <v>37</v>
      </c>
      <c r="C12" s="473"/>
      <c r="D12" s="67" t="s">
        <v>31</v>
      </c>
    </row>
    <row r="13" spans="1:14" ht="39" customHeight="1" thickBot="1">
      <c r="B13" s="530" t="s">
        <v>38</v>
      </c>
      <c r="C13" s="530"/>
      <c r="D13" s="530"/>
      <c r="E13" s="530"/>
      <c r="F13" s="530"/>
    </row>
    <row r="14" spans="1:14" ht="26.1" customHeight="1" thickBot="1">
      <c r="B14" s="78"/>
      <c r="C14" s="79" t="s">
        <v>24</v>
      </c>
      <c r="D14" s="79" t="s">
        <v>24</v>
      </c>
      <c r="E14" s="79" t="s">
        <v>24</v>
      </c>
      <c r="F14" s="79" t="s">
        <v>24</v>
      </c>
      <c r="G14" s="79" t="s">
        <v>39</v>
      </c>
      <c r="H14" s="85" t="s">
        <v>40</v>
      </c>
      <c r="I14" s="85" t="s">
        <v>41</v>
      </c>
      <c r="J14" s="514" t="s">
        <v>42</v>
      </c>
      <c r="K14" s="515"/>
      <c r="L14" s="516"/>
      <c r="M14" s="376" t="s">
        <v>21</v>
      </c>
    </row>
    <row r="15" spans="1:14" ht="30" customHeight="1">
      <c r="B15" s="259" t="s">
        <v>43</v>
      </c>
      <c r="C15" s="260" t="s">
        <v>44</v>
      </c>
      <c r="D15" s="260" t="s">
        <v>45</v>
      </c>
      <c r="E15" s="260" t="s">
        <v>46</v>
      </c>
      <c r="F15" s="260" t="s">
        <v>47</v>
      </c>
      <c r="G15" s="260" t="s">
        <v>48</v>
      </c>
      <c r="H15" s="101" t="s">
        <v>49</v>
      </c>
      <c r="I15" s="101" t="s">
        <v>50</v>
      </c>
      <c r="J15" s="375" t="s">
        <v>51</v>
      </c>
      <c r="K15" s="391" t="s">
        <v>52</v>
      </c>
      <c r="L15" s="390" t="s">
        <v>53</v>
      </c>
      <c r="M15" s="377" t="s">
        <v>54</v>
      </c>
      <c r="N15" s="381" t="s">
        <v>55</v>
      </c>
    </row>
    <row r="16" spans="1:14" ht="21" customHeight="1">
      <c r="B16" s="261" t="s">
        <v>56</v>
      </c>
      <c r="C16" s="80" t="str">
        <f>IFERROR(IF(YEAR(C10)=1900,"Add Grant Start date",YEAR(C10)),"")</f>
        <v>Add Grant Start date</v>
      </c>
      <c r="D16" s="80" t="s">
        <v>56</v>
      </c>
      <c r="E16" s="81" t="s">
        <v>57</v>
      </c>
      <c r="F16" s="81" t="s">
        <v>57</v>
      </c>
      <c r="G16" s="197" t="s">
        <v>57</v>
      </c>
      <c r="H16" s="80" t="s">
        <v>57</v>
      </c>
      <c r="I16" s="80" t="s">
        <v>57</v>
      </c>
      <c r="J16" s="386"/>
      <c r="K16" s="392"/>
      <c r="L16" s="396" t="str">
        <f t="shared" ref="L16:L17" si="0">HYPERLINK("https://un-ecw.jotform.com/212906185687971", "Open form")</f>
        <v>Open form</v>
      </c>
      <c r="M16" s="378" t="s">
        <v>58</v>
      </c>
      <c r="N16" s="258" t="str">
        <f>'General information'!$C$2</f>
        <v>|||||||</v>
      </c>
    </row>
    <row r="17" spans="1:14" ht="21" customHeight="1">
      <c r="B17" s="357" t="s">
        <v>59</v>
      </c>
      <c r="C17" s="358" t="str">
        <f>IF($D$2="No grant end date","Add Grant end date",IF(D16="","",IF(D16="Final","",IF(D16="Progress",C16,YEAR(ecw_finance_reporting_windows[[#This Row],[Report end date]])))))</f>
        <v>Add Grant end date</v>
      </c>
      <c r="D17" s="358" t="str">
        <f>IF($D$2="No grant end date","",IF(D16="","",IF(D16="Final","",IF(ecw_finance_reporting_windows[[#This Row],[Report end date]]=$D$2,"Final",_xlfn.XLOOKUP(MONTH(F17),months[Month],months[Report])))))</f>
        <v/>
      </c>
      <c r="E17" s="359" t="str">
        <f>IF($D$2="No grant end date","",C10)</f>
        <v/>
      </c>
      <c r="F17" s="359" t="str">
        <f>IF($D$2="No grant end date","",_xlfn.XLOOKUP(MONTH(C10),months[Month],months[First report end date]))</f>
        <v/>
      </c>
      <c r="G17" s="366"/>
      <c r="H17" s="126"/>
      <c r="I17" s="126"/>
      <c r="J17" s="384"/>
      <c r="K17" s="393"/>
      <c r="L17" s="397" t="str">
        <f t="shared" si="0"/>
        <v>Open form</v>
      </c>
      <c r="M17" s="379" t="s">
        <v>58</v>
      </c>
      <c r="N17" s="258" t="str">
        <f>'General information'!$C$2</f>
        <v>|||||||</v>
      </c>
    </row>
    <row r="18" spans="1:14" ht="21" customHeight="1">
      <c r="B18" s="360" t="s">
        <v>60</v>
      </c>
      <c r="C18" s="361" t="str">
        <f>IF($D$2="No grant end date","Add Grant end date",IF(D17="","",IF(D17="Final","",IF(D17="Progress",C17,YEAR(ecw_finance_reporting_windows[[#This Row],[Report end date]])))))</f>
        <v>Add Grant end date</v>
      </c>
      <c r="D18" s="361" t="str">
        <f>IF($D$2="No grant end date","",IF(D17="","",IF(D17="Final","",IF(ecw_finance_reporting_windows[[#This Row],[Report end date]]=$D$2,"Final",_xlfn.XLOOKUP(MONTH(F18),months[Month],months[Report])))))</f>
        <v/>
      </c>
      <c r="E18" s="362" t="str">
        <f>IF($D$2="No grant end date","",IF(E17="","",IF(F17=$D$2,"",F17+1)))</f>
        <v/>
      </c>
      <c r="F18" s="362" t="str">
        <f>IF($D$2="No grant end date","",IF(F17="","",IF(F17=$D$2,"",IF(MONTH(F17)=6,DATE(YEAR(F17),12,31),DATE(YEAR(F17)+1,12,31)))))</f>
        <v/>
      </c>
      <c r="G18" s="367"/>
      <c r="H18" s="126"/>
      <c r="I18" s="126"/>
      <c r="J18" s="384"/>
      <c r="K18" s="393"/>
      <c r="L18" s="395" t="str">
        <f>HYPERLINK("https://un-ecw.jotform.com/212906185687971", "Open form")</f>
        <v>Open form</v>
      </c>
      <c r="M18" s="379" t="s">
        <v>58</v>
      </c>
      <c r="N18" s="258" t="str">
        <f>'General information'!$C$2</f>
        <v>|||||||</v>
      </c>
    </row>
    <row r="19" spans="1:14" ht="21" customHeight="1">
      <c r="B19" s="360" t="s">
        <v>61</v>
      </c>
      <c r="C19" s="361" t="str">
        <f>IF($D$2="No grant end date","Add Grant end date",IF(D18="","",IF(D18="Final","",IF(D18="Progress",C18,YEAR(ecw_finance_reporting_windows[[#This Row],[Report end date]])))))</f>
        <v>Add Grant end date</v>
      </c>
      <c r="D19" s="361" t="str">
        <f>IF($D$2="No grant end date","",IF(D18="","",IF(D18="Final","",IF(ecw_finance_reporting_windows[[#This Row],[Report end date]]=$D$2,"Final",_xlfn.XLOOKUP(MONTH(F19),months[Month],months[Report])))))</f>
        <v/>
      </c>
      <c r="E19" s="362" t="str">
        <f>IF($D$2="No grant end date","",IF(E18="","",IF(F18=$D$2,"",F18+1)))</f>
        <v/>
      </c>
      <c r="F19" s="362" t="str">
        <f>IF($D$2="No grant end date","",IF(F18="","",IF(F18=$D$2,"",IF(MONTH(F18)=6,DATE(YEAR(F18),12,31),DATE(YEAR(F18)+1,12,31)))))</f>
        <v/>
      </c>
      <c r="G19" s="367"/>
      <c r="H19" s="126"/>
      <c r="I19" s="126"/>
      <c r="J19" s="384"/>
      <c r="K19" s="393"/>
      <c r="L19" s="395" t="str">
        <f t="shared" ref="L19:L21" si="1">HYPERLINK("https://un-ecw.jotform.com/212906185687971", "Open form")</f>
        <v>Open form</v>
      </c>
      <c r="M19" s="379" t="s">
        <v>58</v>
      </c>
      <c r="N19" s="258" t="str">
        <f>'General information'!$C$2</f>
        <v>|||||||</v>
      </c>
    </row>
    <row r="20" spans="1:14" ht="21" customHeight="1">
      <c r="A20" s="70"/>
      <c r="B20" s="360" t="s">
        <v>62</v>
      </c>
      <c r="C20" s="361" t="str">
        <f>IF($D$2="No grant end date","Add Grant end date",IF(D19="","",IF(D19="Final","",IF(D19="Progress",C19,YEAR(ecw_finance_reporting_windows[[#This Row],[Report end date]])))))</f>
        <v>Add Grant end date</v>
      </c>
      <c r="D20" s="361" t="str">
        <f>IF($D$2="No grant end date","",IF(D19="","",IF(D19="Final","",IF(ecw_finance_reporting_windows[[#This Row],[Report end date]]=$D$2,"Final",_xlfn.XLOOKUP(MONTH(F20),months[Month],months[Report])))))</f>
        <v/>
      </c>
      <c r="E20" s="362" t="str">
        <f>IF($D$2="No grant end date","",IF(E19="","",IF(F19=$D$2,"",F19+1)))</f>
        <v/>
      </c>
      <c r="F20" s="362" t="str">
        <f>IF($D$2="No grant end date","",IF(F19="","",IF(F19=$D$2,"",IF(MONTH(F19)=6,DATE(YEAR(F19),12,31),DATE(YEAR(F19)+1,12,31)))))</f>
        <v/>
      </c>
      <c r="G20" s="367"/>
      <c r="H20" s="126"/>
      <c r="I20" s="126"/>
      <c r="J20" s="384"/>
      <c r="K20" s="393"/>
      <c r="L20" s="395" t="str">
        <f t="shared" si="1"/>
        <v>Open form</v>
      </c>
      <c r="M20" s="379" t="s">
        <v>58</v>
      </c>
      <c r="N20" s="258" t="str">
        <f>'General information'!$C$2</f>
        <v>|||||||</v>
      </c>
    </row>
    <row r="21" spans="1:14" ht="21" customHeight="1" thickBot="1">
      <c r="A21"/>
      <c r="B21" s="363" t="s">
        <v>63</v>
      </c>
      <c r="C21" s="364" t="str">
        <f>IF($D$2="No grant end date","Add Grant end date",IF(D20="","",IF(D20="Final","",IF(D20="Progress",C20,YEAR(ecw_finance_reporting_windows[[#This Row],[Report end date]])))))</f>
        <v>Add Grant end date</v>
      </c>
      <c r="D21" s="364" t="str">
        <f>IF($D$2="No grant end date","",IF(D20="","",IF(D20="Final","",IF(ecw_finance_reporting_windows[[#This Row],[Report end date]]=$D$2,"Final",_xlfn.XLOOKUP(MONTH(F21),months[Month],months[Report])))))</f>
        <v/>
      </c>
      <c r="E21" s="365" t="str">
        <f>IF($D$2="No grant end date","",IF(E20="","",IF(F20=$D$2,"",F20+1)))</f>
        <v/>
      </c>
      <c r="F21" s="365" t="str">
        <f>IF($D$2="No grant end date","",IF(F20="","",IF(F20=$D$2,"",IF(MONTH(F20)=6,DATE(YEAR(F20),12,31),DATE(YEAR(F20)+1,12,31)))))</f>
        <v/>
      </c>
      <c r="G21" s="368"/>
      <c r="H21" s="262"/>
      <c r="I21" s="262"/>
      <c r="J21" s="385"/>
      <c r="K21" s="394"/>
      <c r="L21" s="398" t="str">
        <f t="shared" si="1"/>
        <v>Open form</v>
      </c>
      <c r="M21" s="380" t="s">
        <v>58</v>
      </c>
      <c r="N21" s="258" t="str">
        <f>'General information'!$C$2</f>
        <v>|||||||</v>
      </c>
    </row>
    <row r="22" spans="1:14" ht="36.75" customHeight="1">
      <c r="B22" s="10"/>
      <c r="C22" s="21"/>
      <c r="D22" s="10"/>
      <c r="E22" s="531" t="s">
        <v>64</v>
      </c>
      <c r="F22" s="532"/>
      <c r="I22" s="1"/>
      <c r="J22" s="205"/>
      <c r="K22" s="206"/>
      <c r="L22" s="424" t="s">
        <v>65</v>
      </c>
    </row>
    <row r="23" spans="1:14" ht="14.1" customHeight="1">
      <c r="G23" s="33"/>
    </row>
    <row r="24" spans="1:14" ht="18.95" customHeight="1">
      <c r="B24" s="530" t="s">
        <v>66</v>
      </c>
      <c r="C24" s="530"/>
      <c r="D24" s="530"/>
      <c r="E24" s="530"/>
      <c r="F24" s="530"/>
      <c r="G24" s="86" t="s">
        <v>21</v>
      </c>
      <c r="I24" s="530" t="s">
        <v>67</v>
      </c>
      <c r="J24" s="530"/>
      <c r="K24" s="530"/>
      <c r="L24" s="530"/>
    </row>
    <row r="25" spans="1:14" ht="24" customHeight="1" thickBot="1">
      <c r="B25" s="200"/>
      <c r="C25" s="200"/>
      <c r="D25" s="200"/>
      <c r="E25" s="200"/>
      <c r="F25" s="200"/>
      <c r="G25" s="86"/>
      <c r="I25" s="207"/>
    </row>
    <row r="26" spans="1:14" ht="27.95" customHeight="1">
      <c r="B26" s="100" t="s">
        <v>68</v>
      </c>
      <c r="C26" s="101" t="s">
        <v>69</v>
      </c>
      <c r="D26" s="101" t="s">
        <v>70</v>
      </c>
      <c r="E26" s="101" t="s">
        <v>71</v>
      </c>
      <c r="F26" s="102" t="s">
        <v>72</v>
      </c>
      <c r="G26" s="267" t="s">
        <v>55</v>
      </c>
      <c r="H26" s="204" t="s">
        <v>73</v>
      </c>
      <c r="I26" s="517" t="s">
        <v>74</v>
      </c>
      <c r="J26" s="518"/>
      <c r="K26" s="518"/>
      <c r="L26" s="519"/>
    </row>
    <row r="27" spans="1:14" ht="18.95" customHeight="1">
      <c r="B27" s="119" t="s">
        <v>75</v>
      </c>
      <c r="C27" s="121"/>
      <c r="D27" s="131"/>
      <c r="E27" s="131"/>
      <c r="F27" s="123"/>
      <c r="G27" s="98" t="str">
        <f>'General information'!$C$2</f>
        <v>|||||||</v>
      </c>
      <c r="H27" s="204" t="s">
        <v>73</v>
      </c>
      <c r="I27" s="520"/>
      <c r="J27" s="521"/>
      <c r="K27" s="521"/>
      <c r="L27" s="522"/>
    </row>
    <row r="28" spans="1:14" ht="18.95" customHeight="1">
      <c r="B28" s="120"/>
      <c r="C28" s="121"/>
      <c r="D28" s="122"/>
      <c r="E28" s="122"/>
      <c r="F28" s="123"/>
      <c r="G28" s="98" t="str">
        <f>'General information'!$C$2</f>
        <v>|||||||</v>
      </c>
      <c r="H28" s="204" t="s">
        <v>73</v>
      </c>
      <c r="I28" s="201"/>
      <c r="J28" s="202"/>
      <c r="K28" s="202"/>
      <c r="L28" s="203"/>
    </row>
    <row r="29" spans="1:14" ht="18.95" customHeight="1">
      <c r="B29" s="120"/>
      <c r="C29" s="124"/>
      <c r="D29" s="122"/>
      <c r="E29" s="122"/>
      <c r="F29" s="123"/>
      <c r="G29" s="98" t="str">
        <f>'General information'!$C$2</f>
        <v>|||||||</v>
      </c>
      <c r="H29" s="204" t="s">
        <v>73</v>
      </c>
      <c r="I29" s="520" t="s">
        <v>76</v>
      </c>
      <c r="J29" s="521"/>
      <c r="K29" s="521"/>
      <c r="L29" s="522"/>
    </row>
    <row r="30" spans="1:14" ht="18.95" customHeight="1">
      <c r="B30" s="120"/>
      <c r="C30" s="125"/>
      <c r="D30" s="122"/>
      <c r="E30" s="122"/>
      <c r="F30" s="123"/>
      <c r="G30" s="98" t="str">
        <f>'General information'!$C$2</f>
        <v>|||||||</v>
      </c>
      <c r="H30" s="204"/>
      <c r="I30" s="520"/>
      <c r="J30" s="521"/>
      <c r="K30" s="521"/>
      <c r="L30" s="522"/>
    </row>
    <row r="31" spans="1:14" ht="18.95" customHeight="1">
      <c r="B31" s="120"/>
      <c r="C31" s="126"/>
      <c r="D31" s="122"/>
      <c r="E31" s="122"/>
      <c r="F31" s="123"/>
      <c r="G31" s="98" t="str">
        <f>'General information'!$C$2</f>
        <v>|||||||</v>
      </c>
      <c r="H31" s="204" t="s">
        <v>73</v>
      </c>
      <c r="I31" s="201"/>
      <c r="J31" s="202"/>
      <c r="K31" s="202"/>
      <c r="L31" s="203"/>
    </row>
    <row r="32" spans="1:14" ht="18.95" customHeight="1">
      <c r="B32" s="120"/>
      <c r="C32" s="121"/>
      <c r="D32" s="122"/>
      <c r="E32" s="122"/>
      <c r="F32" s="123"/>
      <c r="G32" s="98" t="str">
        <f>'General information'!$C$2</f>
        <v>|||||||</v>
      </c>
      <c r="H32" s="204"/>
      <c r="I32" s="523" t="s">
        <v>77</v>
      </c>
      <c r="J32" s="524"/>
      <c r="K32" s="524"/>
      <c r="L32" s="525"/>
    </row>
    <row r="33" spans="2:12" ht="18.95" customHeight="1">
      <c r="B33" s="120"/>
      <c r="C33" s="121"/>
      <c r="D33" s="122"/>
      <c r="E33" s="122"/>
      <c r="F33" s="123"/>
      <c r="G33" s="98" t="str">
        <f>'General information'!$C$2</f>
        <v>|||||||</v>
      </c>
      <c r="H33" s="204"/>
      <c r="I33" s="526"/>
      <c r="J33" s="524"/>
      <c r="K33" s="524"/>
      <c r="L33" s="525"/>
    </row>
    <row r="34" spans="2:12" ht="18.95" customHeight="1">
      <c r="B34" s="120"/>
      <c r="C34" s="121"/>
      <c r="D34" s="126"/>
      <c r="E34" s="126"/>
      <c r="F34" s="123"/>
      <c r="G34" s="98" t="str">
        <f>'General information'!$C$2</f>
        <v>|||||||</v>
      </c>
      <c r="H34" s="204"/>
      <c r="I34" s="526"/>
      <c r="J34" s="524"/>
      <c r="K34" s="524"/>
      <c r="L34" s="525"/>
    </row>
    <row r="35" spans="2:12" ht="18.95" customHeight="1">
      <c r="B35" s="120"/>
      <c r="C35" s="121"/>
      <c r="D35" s="126"/>
      <c r="E35" s="126"/>
      <c r="F35" s="123"/>
      <c r="G35" s="98" t="str">
        <f>'General information'!$C$2</f>
        <v>|||||||</v>
      </c>
      <c r="H35" s="204"/>
      <c r="I35" s="526"/>
      <c r="J35" s="524"/>
      <c r="K35" s="524"/>
      <c r="L35" s="525"/>
    </row>
    <row r="36" spans="2:12" ht="18.95" customHeight="1">
      <c r="B36" s="120"/>
      <c r="C36" s="121"/>
      <c r="D36" s="126"/>
      <c r="E36" s="126"/>
      <c r="F36" s="123"/>
      <c r="G36" s="98" t="str">
        <f>'General information'!$C$2</f>
        <v>|||||||</v>
      </c>
      <c r="I36" s="527"/>
      <c r="J36" s="528"/>
      <c r="K36" s="528"/>
      <c r="L36" s="529"/>
    </row>
    <row r="37" spans="2:12" ht="18.95" customHeight="1" thickBot="1">
      <c r="B37" s="127"/>
      <c r="C37" s="128"/>
      <c r="D37" s="129"/>
      <c r="E37" s="129"/>
      <c r="F37" s="130"/>
      <c r="G37" s="99" t="str">
        <f>'General information'!$C$2</f>
        <v>|||||||</v>
      </c>
    </row>
  </sheetData>
  <sheetProtection algorithmName="SHA-512" hashValue="wmShYVUdEHJ3bt2TZ6DpIDx1TE1qSLy8xkzdgDpfL65efUerjiBugiD2dONrWq3JmAkOEF0GkE0ic/PK4E/Tpw==" saltValue="NDRQI13UQwyaradHvGqzfw==" spinCount="100000" sheet="1" selectLockedCells="1"/>
  <mergeCells count="13">
    <mergeCell ref="E22:F22"/>
    <mergeCell ref="C1:H1"/>
    <mergeCell ref="B24:F24"/>
    <mergeCell ref="B5:C5"/>
    <mergeCell ref="B13:F13"/>
    <mergeCell ref="B3:F3"/>
    <mergeCell ref="E5:F5"/>
    <mergeCell ref="H5:I5"/>
    <mergeCell ref="J14:L14"/>
    <mergeCell ref="I26:L27"/>
    <mergeCell ref="I32:L36"/>
    <mergeCell ref="I29:L30"/>
    <mergeCell ref="I24:L24"/>
  </mergeCells>
  <dataValidations count="1">
    <dataValidation type="list" allowBlank="1" showInputMessage="1" showErrorMessage="1" sqref="F7" xr:uid="{E1DBF347-F01E-42F2-B873-789435F73C4D}">
      <formula1>INDIRECT("Grants_DB[GM GRN]")</formula1>
    </dataValidation>
  </dataValidations>
  <hyperlinks>
    <hyperlink ref="L18" r:id="rId1" display="https://un-ecw.jotform.com/212906185687971" xr:uid="{F29AA76D-BFF9-479E-B99A-4A2B4974B144}"/>
    <hyperlink ref="L19" r:id="rId2" display="https://un-ecw.jotform.com/212906185687971" xr:uid="{F4736C8A-059E-45B2-8805-8B3F567F44B9}"/>
    <hyperlink ref="L20" r:id="rId3" display="https://un-ecw.jotform.com/212906185687971" xr:uid="{027188CC-4E25-4723-8A6C-1205CE0B2C4B}"/>
  </hyperlinks>
  <pageMargins left="0.7" right="0.7" top="0.75" bottom="0.75" header="0.3" footer="0.3"/>
  <pageSetup orientation="portrait" r:id="rId4"/>
  <ignoredErrors>
    <ignoredError sqref="D2" formulaRange="1"/>
    <ignoredError sqref="L16:L21" unlockedFormula="1"/>
  </ignoredErrors>
  <drawing r:id="rId5"/>
  <tableParts count="2">
    <tablePart r:id="rId6"/>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858342E8-EE03-4140-81DB-88758789662E}">
          <x14:formula1>
            <xm:f>'ADMIN - LISTS'!$M$3:$M$5</xm:f>
          </x14:formula1>
          <xm:sqref>B27</xm:sqref>
        </x14:dataValidation>
        <x14:dataValidation type="list" allowBlank="1" showInputMessage="1" showErrorMessage="1" xr:uid="{5DB12304-B6EF-8649-9499-712474A3033B}">
          <x14:formula1>
            <xm:f>'ADMIN - LISTS'!$C$4:$C$5</xm:f>
          </x14:formula1>
          <xm:sqref>C31</xm:sqref>
        </x14:dataValidation>
        <x14:dataValidation type="list" allowBlank="1" showInputMessage="1" showErrorMessage="1" xr:uid="{EDC8DC78-FF0F-4040-BD6B-D054520CF895}">
          <x14:formula1>
            <xm:f>'ADMIN - LISTS'!$AO$3:$AO$4</xm:f>
          </x14:formula1>
          <xm:sqref>M16:M21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DAD5A-57AC-9D49-A3FF-943715E27492}">
  <sheetPr codeName="Sheet5">
    <tabColor theme="9"/>
  </sheetPr>
  <dimension ref="A1:AC105"/>
  <sheetViews>
    <sheetView showGridLines="0" showRowColHeaders="0" tabSelected="1" zoomScale="80" zoomScaleNormal="80" zoomScaleSheetLayoutView="40" workbookViewId="0">
      <pane xSplit="2" ySplit="1" topLeftCell="F2" activePane="bottomRight" state="frozen"/>
      <selection pane="topRight" activeCell="C1" sqref="C1"/>
      <selection pane="bottomLeft" activeCell="A2" sqref="A2"/>
      <selection pane="bottomRight" activeCell="I15" sqref="I15"/>
    </sheetView>
  </sheetViews>
  <sheetFormatPr defaultColWidth="9" defaultRowHeight="15"/>
  <cols>
    <col min="1" max="1" width="3.140625" customWidth="1"/>
    <col min="2" max="2" width="77.28515625" style="61" customWidth="1"/>
    <col min="3" max="3" width="58.28515625" style="61" customWidth="1"/>
    <col min="4" max="4" width="45.140625" style="61" customWidth="1"/>
    <col min="5" max="5" width="37.28515625" style="5" customWidth="1"/>
    <col min="6" max="6" width="24.85546875" style="5" customWidth="1"/>
    <col min="7" max="7" width="22.85546875" bestFit="1" customWidth="1"/>
    <col min="8" max="8" width="23.85546875" customWidth="1"/>
    <col min="9" max="10" width="20" customWidth="1"/>
    <col min="11" max="12" width="20" style="61" customWidth="1"/>
    <col min="13" max="13" width="20" customWidth="1"/>
    <col min="14" max="16" width="18.140625" style="61" customWidth="1"/>
    <col min="17" max="17" width="20" style="61" customWidth="1"/>
    <col min="18" max="18" width="18.28515625" customWidth="1"/>
    <col min="19" max="19" width="20.28515625" customWidth="1"/>
    <col min="20" max="20" width="16.28515625" customWidth="1"/>
    <col min="21" max="21" width="32.28515625" customWidth="1"/>
    <col min="22" max="22" width="35.85546875" customWidth="1"/>
    <col min="23" max="24" width="35.85546875" hidden="1" customWidth="1"/>
    <col min="25" max="25" width="28.140625" hidden="1" customWidth="1"/>
    <col min="26" max="26" width="27.140625" customWidth="1"/>
    <col min="27" max="27" width="40.28515625" style="1" customWidth="1"/>
    <col min="28" max="28" width="40.28515625" customWidth="1"/>
  </cols>
  <sheetData>
    <row r="1" spans="1:27" ht="51" customHeight="1">
      <c r="B1"/>
      <c r="C1" s="333" t="s">
        <v>78</v>
      </c>
      <c r="D1" s="72"/>
      <c r="E1" s="186"/>
      <c r="F1" s="182"/>
      <c r="G1" s="186"/>
      <c r="H1" s="72"/>
      <c r="I1" s="72"/>
      <c r="J1" s="143"/>
      <c r="K1"/>
      <c r="L1" s="72"/>
      <c r="M1" s="72"/>
      <c r="N1"/>
      <c r="O1"/>
      <c r="P1"/>
      <c r="Q1"/>
      <c r="R1" s="61"/>
      <c r="S1" s="72"/>
      <c r="V1" s="1"/>
      <c r="AA1"/>
    </row>
    <row r="2" spans="1:27" ht="15" customHeight="1">
      <c r="B2" s="152"/>
      <c r="C2" s="152"/>
      <c r="D2"/>
      <c r="E2"/>
      <c r="G2" s="5"/>
      <c r="H2" s="5"/>
      <c r="K2"/>
      <c r="L2"/>
      <c r="O2" s="551"/>
      <c r="P2" s="551"/>
      <c r="Q2" s="551"/>
      <c r="R2" s="551"/>
      <c r="S2" s="61"/>
      <c r="U2" s="33"/>
      <c r="V2" s="33"/>
      <c r="W2" s="106"/>
      <c r="AA2"/>
    </row>
    <row r="3" spans="1:27" ht="32.1" customHeight="1" thickBot="1">
      <c r="B3" s="185" t="s">
        <v>79</v>
      </c>
      <c r="C3" s="185"/>
      <c r="D3" s="185"/>
      <c r="E3" s="185"/>
      <c r="F3" s="185"/>
      <c r="G3" s="185"/>
      <c r="H3" s="549" t="s">
        <v>80</v>
      </c>
      <c r="I3" s="549"/>
      <c r="J3" s="549"/>
      <c r="K3" s="549"/>
      <c r="L3" s="549"/>
      <c r="M3" s="550"/>
      <c r="N3" s="552" t="s">
        <v>81</v>
      </c>
      <c r="O3" s="553"/>
      <c r="P3" s="553"/>
      <c r="Q3" s="553"/>
      <c r="R3" s="553"/>
      <c r="S3" s="553"/>
      <c r="T3" s="553"/>
      <c r="U3" s="553"/>
      <c r="V3" s="554"/>
      <c r="AA3"/>
    </row>
    <row r="4" spans="1:27">
      <c r="B4" s="65" t="s">
        <v>82</v>
      </c>
      <c r="C4" s="65" t="s">
        <v>82</v>
      </c>
      <c r="D4" s="65" t="str">
        <f>IF('General information'!C7="FER", "TEXT", "NO INPUTS NEEDED FOR "&amp;'General information'!C7&amp;" type of grants")</f>
        <v>NO INPUTS NEEDED FOR  type of grants</v>
      </c>
      <c r="E4" s="65" t="s">
        <v>83</v>
      </c>
      <c r="F4" s="65" t="s">
        <v>83</v>
      </c>
      <c r="G4" s="65" t="s">
        <v>83</v>
      </c>
      <c r="H4" s="65" t="s">
        <v>84</v>
      </c>
      <c r="I4" s="65" t="s">
        <v>84</v>
      </c>
      <c r="J4" s="65" t="s">
        <v>84</v>
      </c>
      <c r="K4" s="65" t="s">
        <v>84</v>
      </c>
      <c r="L4" s="65" t="s">
        <v>84</v>
      </c>
      <c r="M4" s="65" t="s">
        <v>24</v>
      </c>
      <c r="N4" s="65" t="s">
        <v>84</v>
      </c>
      <c r="O4" s="65" t="s">
        <v>84</v>
      </c>
      <c r="P4" s="65" t="s">
        <v>84</v>
      </c>
      <c r="Q4" s="65" t="s">
        <v>84</v>
      </c>
      <c r="R4" s="65" t="s">
        <v>84</v>
      </c>
      <c r="S4" s="65" t="s">
        <v>24</v>
      </c>
      <c r="T4" s="65" t="s">
        <v>40</v>
      </c>
      <c r="U4" s="65" t="s">
        <v>85</v>
      </c>
      <c r="V4" s="65" t="s">
        <v>86</v>
      </c>
      <c r="W4" s="65" t="s">
        <v>24</v>
      </c>
      <c r="X4" s="65" t="s">
        <v>24</v>
      </c>
      <c r="Y4" s="65" t="s">
        <v>24</v>
      </c>
      <c r="AA4"/>
    </row>
    <row r="5" spans="1:27" ht="39.950000000000003" customHeight="1">
      <c r="B5" s="450" t="s">
        <v>87</v>
      </c>
      <c r="C5" s="450" t="s">
        <v>88</v>
      </c>
      <c r="D5" s="166" t="s">
        <v>89</v>
      </c>
      <c r="E5" s="166" t="s">
        <v>90</v>
      </c>
      <c r="F5" s="412" t="s">
        <v>91</v>
      </c>
      <c r="G5" s="412" t="s">
        <v>92</v>
      </c>
      <c r="H5" s="166" t="str">
        <f>IFERROR(IF(YEAR('General information'!$C10)=1900, "Add grant dates in the general section", YEAR('General information'!$C10)),"Check dates in General information tab")</f>
        <v>Add grant dates in the general section</v>
      </c>
      <c r="I5" s="166" t="str">
        <f>IFERROR(IF(H5="Add grant dates in the general section","No input required",IF(H5="","No input needed",IF(H5="No input required","No input needed",IF(YEAR(MAX('General information'!$C$11:$C$12))='A | Budget'!H5,"No input required",'A | Budget'!H5+1)))),"")</f>
        <v>No input required</v>
      </c>
      <c r="J5" s="166" t="str">
        <f>IF(I5="","",IF(I5="No input required","No input required",IF(YEAR(MAX('General information'!$C$11:$C$12))='A | Budget'!I5,"No input required",'A | Budget'!I5+1)))</f>
        <v>No input required</v>
      </c>
      <c r="K5" s="166" t="str">
        <f>IF(J5="","",IF(J5="No input required","No input required",IF(YEAR(MAX('General information'!$C$11:$C$12))='A | Budget'!J5,"No input required",'A | Budget'!J5+1)))</f>
        <v>No input required</v>
      </c>
      <c r="L5" s="166" t="str">
        <f>IF(K5="","",IF(K5="No input required","No input required",IF(YEAR(MAX('General information'!$C$11:$C$12))='A | Budget'!K5,"No input required",'A | Budget'!K5+1)))</f>
        <v>No input required</v>
      </c>
      <c r="M5" s="166" t="s">
        <v>93</v>
      </c>
      <c r="N5" s="413" t="str">
        <f>H5</f>
        <v>Add grant dates in the general section</v>
      </c>
      <c r="O5" s="413" t="str">
        <f t="shared" ref="O5:R5" si="0">I5</f>
        <v>No input required</v>
      </c>
      <c r="P5" s="413" t="str">
        <f t="shared" si="0"/>
        <v>No input required</v>
      </c>
      <c r="Q5" s="413" t="str">
        <f t="shared" si="0"/>
        <v>No input required</v>
      </c>
      <c r="R5" s="413" t="str">
        <f t="shared" si="0"/>
        <v>No input required</v>
      </c>
      <c r="S5" s="413" t="s">
        <v>94</v>
      </c>
      <c r="T5" s="413" t="s">
        <v>95</v>
      </c>
      <c r="U5" s="413" t="s">
        <v>96</v>
      </c>
      <c r="V5" s="413" t="s">
        <v>97</v>
      </c>
      <c r="W5" s="165" t="s">
        <v>98</v>
      </c>
      <c r="X5" s="165" t="s">
        <v>99</v>
      </c>
      <c r="Y5" s="165" t="s">
        <v>55</v>
      </c>
      <c r="AA5"/>
    </row>
    <row r="6" spans="1:27" ht="34.5" hidden="1" customHeight="1">
      <c r="A6" s="265"/>
      <c r="B6" s="418" t="s">
        <v>87</v>
      </c>
      <c r="C6" s="168" t="s">
        <v>88</v>
      </c>
      <c r="D6" s="168" t="s">
        <v>100</v>
      </c>
      <c r="E6" s="168" t="s">
        <v>101</v>
      </c>
      <c r="F6" s="168" t="s">
        <v>102</v>
      </c>
      <c r="G6" s="168" t="s">
        <v>92</v>
      </c>
      <c r="H6" s="168" t="s">
        <v>103</v>
      </c>
      <c r="I6" s="168" t="s">
        <v>104</v>
      </c>
      <c r="J6" s="168" t="s">
        <v>105</v>
      </c>
      <c r="K6" s="168" t="s">
        <v>106</v>
      </c>
      <c r="L6" s="168" t="s">
        <v>107</v>
      </c>
      <c r="M6" s="419" t="s">
        <v>108</v>
      </c>
      <c r="N6" s="168" t="s">
        <v>109</v>
      </c>
      <c r="O6" s="168" t="s">
        <v>110</v>
      </c>
      <c r="P6" s="168" t="s">
        <v>111</v>
      </c>
      <c r="Q6" s="168" t="s">
        <v>112</v>
      </c>
      <c r="R6" s="168" t="s">
        <v>113</v>
      </c>
      <c r="S6" s="419" t="s">
        <v>114</v>
      </c>
      <c r="T6" s="163" t="s">
        <v>95</v>
      </c>
      <c r="U6" s="419" t="s">
        <v>115</v>
      </c>
      <c r="V6" s="419" t="s">
        <v>116</v>
      </c>
      <c r="W6" s="419" t="s">
        <v>98</v>
      </c>
      <c r="X6" s="163" t="s">
        <v>99</v>
      </c>
      <c r="Y6" s="329" t="s">
        <v>55</v>
      </c>
      <c r="AA6"/>
    </row>
    <row r="7" spans="1:27" ht="34.5" hidden="1" customHeight="1">
      <c r="A7" s="265"/>
      <c r="B7" s="454" t="s">
        <v>87</v>
      </c>
      <c r="C7" s="455" t="s">
        <v>88</v>
      </c>
      <c r="D7" s="456" t="s">
        <v>100</v>
      </c>
      <c r="E7" s="456" t="s">
        <v>101</v>
      </c>
      <c r="F7" s="108" t="s">
        <v>102</v>
      </c>
      <c r="G7" s="426" t="str">
        <f t="shared" ref="G7:R7" si="1">G5</f>
        <v>Disability marker</v>
      </c>
      <c r="H7" s="426" t="str">
        <f t="shared" si="1"/>
        <v>Add grant dates in the general section</v>
      </c>
      <c r="I7" s="426" t="str">
        <f t="shared" si="1"/>
        <v>No input required</v>
      </c>
      <c r="J7" s="426" t="str">
        <f t="shared" si="1"/>
        <v>No input required</v>
      </c>
      <c r="K7" s="426" t="str">
        <f t="shared" si="1"/>
        <v>No input required</v>
      </c>
      <c r="L7" s="426" t="str">
        <f t="shared" si="1"/>
        <v>No input required</v>
      </c>
      <c r="M7" s="108" t="s">
        <v>108</v>
      </c>
      <c r="N7" s="426" t="str">
        <f t="shared" si="1"/>
        <v>Add grant dates in the general section</v>
      </c>
      <c r="O7" s="426" t="str">
        <f t="shared" si="1"/>
        <v>No input required</v>
      </c>
      <c r="P7" s="426" t="str">
        <f t="shared" si="1"/>
        <v>No input required</v>
      </c>
      <c r="Q7" s="426" t="str">
        <f t="shared" si="1"/>
        <v>No input required</v>
      </c>
      <c r="R7" s="426" t="str">
        <f t="shared" si="1"/>
        <v>No input required</v>
      </c>
      <c r="S7" s="108" t="s">
        <v>114</v>
      </c>
      <c r="T7" s="108" t="s">
        <v>95</v>
      </c>
      <c r="U7" s="108" t="s">
        <v>115</v>
      </c>
      <c r="V7" s="108" t="s">
        <v>116</v>
      </c>
      <c r="W7" s="108" t="s">
        <v>98</v>
      </c>
      <c r="X7" s="108" t="s">
        <v>99</v>
      </c>
      <c r="Y7" s="420" t="s">
        <v>55</v>
      </c>
      <c r="AA7"/>
    </row>
    <row r="8" spans="1:27" ht="39.950000000000003" customHeight="1">
      <c r="B8" s="457"/>
      <c r="C8" s="458"/>
      <c r="D8" s="427"/>
      <c r="E8" s="427"/>
      <c r="F8" s="427"/>
      <c r="G8" s="427"/>
      <c r="H8" s="428"/>
      <c r="I8" s="428"/>
      <c r="J8" s="428"/>
      <c r="K8" s="428"/>
      <c r="L8" s="429"/>
      <c r="M8" s="430">
        <f>SUM(ecw_finance_budget_pc[[#This Row],[Total Budget Year 1]:[Total Budget Year 5]])</f>
        <v>0</v>
      </c>
      <c r="N8" s="431"/>
      <c r="O8" s="431"/>
      <c r="P8" s="431"/>
      <c r="Q8" s="431"/>
      <c r="R8" s="431"/>
      <c r="S8" s="432">
        <f>SUM(ecw_finance_budget_pc[[#This Row],[Total Budget Year 1 - Revised]:[Total Budget Year 5 - Revised]])</f>
        <v>0</v>
      </c>
      <c r="T8" s="433"/>
      <c r="U8" s="434">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V8" s="435"/>
      <c r="W8" s="436" t="str">
        <f>IF(
ISBLANK(ecw_finance_budget_pc[[#This Row],[Intervention]])=TRUE,"No intervention selected", _xlfn.XLOOKUP(ecw_finance_budget_pc[[#This Row],[Intervention]],intervention[Intervention],intervention[Intervention code]))</f>
        <v>No intervention selected</v>
      </c>
      <c r="X8" s="264" t="s">
        <v>117</v>
      </c>
      <c r="Y8" s="421" t="str">
        <f>'General information'!$C$2</f>
        <v>|||||||</v>
      </c>
      <c r="AA8"/>
    </row>
    <row r="9" spans="1:27" ht="39.950000000000003" customHeight="1">
      <c r="B9" s="457"/>
      <c r="C9" s="458"/>
      <c r="D9" s="427"/>
      <c r="E9" s="427"/>
      <c r="F9" s="427"/>
      <c r="G9" s="427"/>
      <c r="H9" s="428"/>
      <c r="I9" s="428"/>
      <c r="J9" s="428"/>
      <c r="K9" s="428"/>
      <c r="L9" s="429"/>
      <c r="M9" s="430">
        <f>SUM(ecw_finance_budget_pc[[#This Row],[Total Budget Year 1]:[Total Budget Year 5]])</f>
        <v>0</v>
      </c>
      <c r="N9" s="431"/>
      <c r="O9" s="431"/>
      <c r="P9" s="431"/>
      <c r="Q9" s="431"/>
      <c r="R9" s="431"/>
      <c r="S9" s="432">
        <f>SUM(ecw_finance_budget_pc[[#This Row],[Total Budget Year 1 - Revised]:[Total Budget Year 5 - Revised]])</f>
        <v>0</v>
      </c>
      <c r="T9" s="433"/>
      <c r="U9" s="434">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V9" s="435"/>
      <c r="W9" s="436" t="str">
        <f>IF(
ISBLANK(ecw_finance_budget_pc[[#This Row],[Intervention]])=TRUE,"No intervention selected", _xlfn.XLOOKUP(ecw_finance_budget_pc[[#This Row],[Intervention]],intervention[Intervention],intervention[Intervention code]))</f>
        <v>No intervention selected</v>
      </c>
      <c r="X9" s="264" t="s">
        <v>117</v>
      </c>
      <c r="Y9" s="421" t="str">
        <f>'General information'!$C$2</f>
        <v>|||||||</v>
      </c>
      <c r="AA9"/>
    </row>
    <row r="10" spans="1:27" ht="39.950000000000003" customHeight="1">
      <c r="B10" s="457"/>
      <c r="C10" s="458"/>
      <c r="D10" s="427"/>
      <c r="E10" s="427"/>
      <c r="F10" s="427"/>
      <c r="G10" s="427"/>
      <c r="H10" s="428"/>
      <c r="I10" s="428"/>
      <c r="J10" s="428"/>
      <c r="K10" s="428"/>
      <c r="L10" s="429"/>
      <c r="M10" s="430">
        <f>SUM(ecw_finance_budget_pc[[#This Row],[Total Budget Year 1]:[Total Budget Year 5]])</f>
        <v>0</v>
      </c>
      <c r="N10" s="431"/>
      <c r="O10" s="431"/>
      <c r="P10" s="431"/>
      <c r="Q10" s="431"/>
      <c r="R10" s="431"/>
      <c r="S10" s="432">
        <f>SUM(ecw_finance_budget_pc[[#This Row],[Total Budget Year 1 - Revised]:[Total Budget Year 5 - Revised]])</f>
        <v>0</v>
      </c>
      <c r="T10" s="433"/>
      <c r="U10" s="434">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V10" s="435"/>
      <c r="W10" s="436" t="str">
        <f>IF(
ISBLANK(ecw_finance_budget_pc[[#This Row],[Intervention]])=TRUE,"No intervention selected", _xlfn.XLOOKUP(ecw_finance_budget_pc[[#This Row],[Intervention]],intervention[Intervention],intervention[Intervention code]))</f>
        <v>No intervention selected</v>
      </c>
      <c r="X10" s="264" t="s">
        <v>117</v>
      </c>
      <c r="Y10" s="421" t="str">
        <f>'General information'!$C$2</f>
        <v>|||||||</v>
      </c>
      <c r="AA10"/>
    </row>
    <row r="11" spans="1:27" ht="39.950000000000003" customHeight="1">
      <c r="B11" s="457"/>
      <c r="C11" s="458"/>
      <c r="D11" s="427"/>
      <c r="E11" s="427"/>
      <c r="F11" s="427"/>
      <c r="G11" s="427"/>
      <c r="H11" s="428"/>
      <c r="I11" s="428"/>
      <c r="J11" s="428"/>
      <c r="K11" s="428"/>
      <c r="L11" s="429"/>
      <c r="M11" s="430">
        <f>SUM(ecw_finance_budget_pc[[#This Row],[Total Budget Year 1]:[Total Budget Year 5]])</f>
        <v>0</v>
      </c>
      <c r="N11" s="431"/>
      <c r="O11" s="431"/>
      <c r="P11" s="431"/>
      <c r="Q11" s="431"/>
      <c r="R11" s="431"/>
      <c r="S11" s="432">
        <f>SUM(ecw_finance_budget_pc[[#This Row],[Total Budget Year 1 - Revised]:[Total Budget Year 5 - Revised]])</f>
        <v>0</v>
      </c>
      <c r="T11" s="433"/>
      <c r="U11" s="434">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V11" s="435"/>
      <c r="W11" s="436" t="str">
        <f>IF(
ISBLANK(ecw_finance_budget_pc[[#This Row],[Intervention]])=TRUE,"No intervention selected", _xlfn.XLOOKUP(ecw_finance_budget_pc[[#This Row],[Intervention]],intervention[Intervention],intervention[Intervention code]))</f>
        <v>No intervention selected</v>
      </c>
      <c r="X11" s="264" t="s">
        <v>117</v>
      </c>
      <c r="Y11" s="421" t="str">
        <f>'General information'!$C$2</f>
        <v>|||||||</v>
      </c>
      <c r="AA11"/>
    </row>
    <row r="12" spans="1:27" ht="39.950000000000003" customHeight="1">
      <c r="B12" s="457"/>
      <c r="C12" s="458"/>
      <c r="D12" s="427"/>
      <c r="E12" s="427"/>
      <c r="F12" s="427"/>
      <c r="G12" s="427"/>
      <c r="H12" s="428"/>
      <c r="I12" s="428"/>
      <c r="J12" s="428"/>
      <c r="K12" s="428"/>
      <c r="L12" s="429"/>
      <c r="M12" s="430">
        <f>SUM(ecw_finance_budget_pc[[#This Row],[Total Budget Year 1]:[Total Budget Year 5]])</f>
        <v>0</v>
      </c>
      <c r="N12" s="431"/>
      <c r="O12" s="431"/>
      <c r="P12" s="431"/>
      <c r="Q12" s="431"/>
      <c r="R12" s="431"/>
      <c r="S12" s="432">
        <f>SUM(ecw_finance_budget_pc[[#This Row],[Total Budget Year 1 - Revised]:[Total Budget Year 5 - Revised]])</f>
        <v>0</v>
      </c>
      <c r="T12" s="433"/>
      <c r="U12" s="434">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V12" s="435"/>
      <c r="W12" s="436" t="str">
        <f>IF(
ISBLANK(ecw_finance_budget_pc[[#This Row],[Intervention]])=TRUE,"No intervention selected", _xlfn.XLOOKUP(ecw_finance_budget_pc[[#This Row],[Intervention]],intervention[Intervention],intervention[Intervention code]))</f>
        <v>No intervention selected</v>
      </c>
      <c r="X12" s="264" t="s">
        <v>117</v>
      </c>
      <c r="Y12" s="421" t="str">
        <f>'General information'!$C$2</f>
        <v>|||||||</v>
      </c>
      <c r="AA12"/>
    </row>
    <row r="13" spans="1:27" ht="39.950000000000003" customHeight="1">
      <c r="B13" s="457"/>
      <c r="C13" s="458"/>
      <c r="D13" s="427"/>
      <c r="E13" s="427"/>
      <c r="F13" s="427"/>
      <c r="G13" s="427"/>
      <c r="H13" s="437"/>
      <c r="I13" s="429"/>
      <c r="J13" s="429"/>
      <c r="K13" s="429"/>
      <c r="L13" s="429"/>
      <c r="M13" s="430">
        <f>SUM(ecw_finance_budget_pc[[#This Row],[Total Budget Year 1]:[Total Budget Year 5]])</f>
        <v>0</v>
      </c>
      <c r="N13" s="431"/>
      <c r="O13" s="431"/>
      <c r="P13" s="431"/>
      <c r="Q13" s="431"/>
      <c r="R13" s="431"/>
      <c r="S13" s="432">
        <f>SUM(ecw_finance_budget_pc[[#This Row],[Total Budget Year 1 - Revised]:[Total Budget Year 5 - Revised]])</f>
        <v>0</v>
      </c>
      <c r="T13" s="433"/>
      <c r="U13" s="434">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V13" s="435"/>
      <c r="W13" s="436" t="str">
        <f>IF(
ISBLANK(ecw_finance_budget_pc[[#This Row],[Intervention]])=TRUE,"No intervention selected", _xlfn.XLOOKUP(ecw_finance_budget_pc[[#This Row],[Intervention]],intervention[Intervention],intervention[Intervention code]))</f>
        <v>No intervention selected</v>
      </c>
      <c r="X13" s="264" t="s">
        <v>117</v>
      </c>
      <c r="Y13" s="421" t="str">
        <f>'General information'!$C$2</f>
        <v>|||||||</v>
      </c>
      <c r="AA13"/>
    </row>
    <row r="14" spans="1:27" s="63" customFormat="1" ht="39.950000000000003" customHeight="1">
      <c r="A14"/>
      <c r="B14" s="457"/>
      <c r="C14" s="458"/>
      <c r="D14" s="427"/>
      <c r="E14" s="427"/>
      <c r="F14" s="438"/>
      <c r="G14" s="438"/>
      <c r="H14" s="429"/>
      <c r="I14" s="429"/>
      <c r="J14" s="437"/>
      <c r="K14" s="437"/>
      <c r="L14" s="429"/>
      <c r="M14" s="430">
        <f>SUM(ecw_finance_budget_pc[[#This Row],[Total Budget Year 1]:[Total Budget Year 5]])</f>
        <v>0</v>
      </c>
      <c r="N14" s="431"/>
      <c r="O14" s="431"/>
      <c r="P14" s="431"/>
      <c r="Q14" s="431"/>
      <c r="R14" s="431"/>
      <c r="S14" s="432">
        <f>SUM(ecw_finance_budget_pc[[#This Row],[Total Budget Year 1 - Revised]:[Total Budget Year 5 - Revised]])</f>
        <v>0</v>
      </c>
      <c r="T14" s="433"/>
      <c r="U14" s="434">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V14" s="435"/>
      <c r="W14" s="436" t="str">
        <f>IF(
ISBLANK(ecw_finance_budget_pc[[#This Row],[Intervention]])=TRUE,"No intervention selected", _xlfn.XLOOKUP(ecw_finance_budget_pc[[#This Row],[Intervention]],intervention[Intervention],intervention[Intervention code]))</f>
        <v>No intervention selected</v>
      </c>
      <c r="X14" s="264" t="s">
        <v>117</v>
      </c>
      <c r="Y14" s="421" t="str">
        <f>'General information'!$C$2</f>
        <v>|||||||</v>
      </c>
    </row>
    <row r="15" spans="1:27" ht="39.950000000000003" customHeight="1">
      <c r="B15" s="457"/>
      <c r="C15" s="458"/>
      <c r="D15" s="427"/>
      <c r="E15" s="427"/>
      <c r="F15" s="438"/>
      <c r="G15" s="438"/>
      <c r="H15" s="429"/>
      <c r="I15" s="429"/>
      <c r="J15" s="437"/>
      <c r="K15" s="437"/>
      <c r="L15" s="429"/>
      <c r="M15" s="430">
        <f>SUM(ecw_finance_budget_pc[[#This Row],[Total Budget Year 1]:[Total Budget Year 5]])</f>
        <v>0</v>
      </c>
      <c r="N15" s="431"/>
      <c r="O15" s="431"/>
      <c r="P15" s="431"/>
      <c r="Q15" s="431"/>
      <c r="R15" s="431"/>
      <c r="S15" s="432">
        <f>SUM(ecw_finance_budget_pc[[#This Row],[Total Budget Year 1 - Revised]:[Total Budget Year 5 - Revised]])</f>
        <v>0</v>
      </c>
      <c r="T15" s="433"/>
      <c r="U15" s="434">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V15" s="435"/>
      <c r="W15" s="436" t="str">
        <f>IF(
ISBLANK(ecw_finance_budget_pc[[#This Row],[Intervention]])=TRUE,"No intervention selected", _xlfn.XLOOKUP(ecw_finance_budget_pc[[#This Row],[Intervention]],intervention[Intervention],intervention[Intervention code]))</f>
        <v>No intervention selected</v>
      </c>
      <c r="X15" s="264" t="s">
        <v>117</v>
      </c>
      <c r="Y15" s="421" t="str">
        <f>'General information'!$C$2</f>
        <v>|||||||</v>
      </c>
      <c r="AA15"/>
    </row>
    <row r="16" spans="1:27" ht="39.950000000000003" customHeight="1">
      <c r="B16" s="457"/>
      <c r="C16" s="459"/>
      <c r="D16" s="451"/>
      <c r="E16" s="427"/>
      <c r="F16" s="438"/>
      <c r="G16" s="438"/>
      <c r="H16" s="429"/>
      <c r="I16" s="429"/>
      <c r="J16" s="437"/>
      <c r="K16" s="437"/>
      <c r="L16" s="429"/>
      <c r="M16" s="430">
        <f>SUM(ecw_finance_budget_pc[[#This Row],[Total Budget Year 1]:[Total Budget Year 5]])</f>
        <v>0</v>
      </c>
      <c r="N16" s="431"/>
      <c r="O16" s="431"/>
      <c r="P16" s="431"/>
      <c r="Q16" s="431"/>
      <c r="R16" s="431"/>
      <c r="S16" s="432">
        <f>SUM(ecw_finance_budget_pc[[#This Row],[Total Budget Year 1 - Revised]:[Total Budget Year 5 - Revised]])</f>
        <v>0</v>
      </c>
      <c r="T16" s="433"/>
      <c r="U16" s="434">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V16" s="435"/>
      <c r="W16" s="436" t="str">
        <f>IF(
ISBLANK(ecw_finance_budget_pc[[#This Row],[Intervention]])=TRUE,"No intervention selected", _xlfn.XLOOKUP(ecw_finance_budget_pc[[#This Row],[Intervention]],intervention[Intervention],intervention[Intervention code]))</f>
        <v>No intervention selected</v>
      </c>
      <c r="X16" s="264" t="s">
        <v>117</v>
      </c>
      <c r="Y16" s="421" t="str">
        <f>'General information'!$C$2</f>
        <v>|||||||</v>
      </c>
      <c r="AA16"/>
    </row>
    <row r="17" spans="1:29" ht="39.950000000000003" customHeight="1">
      <c r="B17" s="457"/>
      <c r="C17" s="459"/>
      <c r="D17" s="451"/>
      <c r="E17" s="427"/>
      <c r="F17" s="438"/>
      <c r="G17" s="438"/>
      <c r="H17" s="429"/>
      <c r="I17" s="429"/>
      <c r="J17" s="437"/>
      <c r="K17" s="437"/>
      <c r="L17" s="429"/>
      <c r="M17" s="430">
        <f>SUM(ecw_finance_budget_pc[[#This Row],[Total Budget Year 1]:[Total Budget Year 5]])</f>
        <v>0</v>
      </c>
      <c r="N17" s="431"/>
      <c r="O17" s="431"/>
      <c r="P17" s="431"/>
      <c r="Q17" s="431"/>
      <c r="R17" s="431"/>
      <c r="S17" s="432">
        <f>SUM(ecw_finance_budget_pc[[#This Row],[Total Budget Year 1 - Revised]:[Total Budget Year 5 - Revised]])</f>
        <v>0</v>
      </c>
      <c r="T17" s="433"/>
      <c r="U17" s="434">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V17" s="435"/>
      <c r="W17" s="436" t="str">
        <f>IF(
ISBLANK(ecw_finance_budget_pc[[#This Row],[Intervention]])=TRUE,"No intervention selected", _xlfn.XLOOKUP(ecw_finance_budget_pc[[#This Row],[Intervention]],intervention[Intervention],intervention[Intervention code]))</f>
        <v>No intervention selected</v>
      </c>
      <c r="X17" s="264" t="s">
        <v>117</v>
      </c>
      <c r="Y17" s="421" t="str">
        <f>'General information'!$C$2</f>
        <v>|||||||</v>
      </c>
      <c r="AA17"/>
    </row>
    <row r="18" spans="1:29" ht="39.950000000000003" customHeight="1">
      <c r="B18" s="457"/>
      <c r="C18" s="459"/>
      <c r="D18" s="451"/>
      <c r="E18" s="427"/>
      <c r="F18" s="438"/>
      <c r="G18" s="438"/>
      <c r="H18" s="429"/>
      <c r="I18" s="429"/>
      <c r="J18" s="437"/>
      <c r="K18" s="437"/>
      <c r="L18" s="429"/>
      <c r="M18" s="430">
        <f>SUM(ecw_finance_budget_pc[[#This Row],[Total Budget Year 1]:[Total Budget Year 5]])</f>
        <v>0</v>
      </c>
      <c r="N18" s="431"/>
      <c r="O18" s="431"/>
      <c r="P18" s="431"/>
      <c r="Q18" s="431"/>
      <c r="R18" s="431"/>
      <c r="S18" s="432">
        <f>SUM(ecw_finance_budget_pc[[#This Row],[Total Budget Year 1 - Revised]:[Total Budget Year 5 - Revised]])</f>
        <v>0</v>
      </c>
      <c r="T18" s="433"/>
      <c r="U18" s="434">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V18" s="435"/>
      <c r="W18" s="436" t="str">
        <f>IF(
ISBLANK(ecw_finance_budget_pc[[#This Row],[Intervention]])=TRUE,"No intervention selected", _xlfn.XLOOKUP(ecw_finance_budget_pc[[#This Row],[Intervention]],intervention[Intervention],intervention[Intervention code]))</f>
        <v>No intervention selected</v>
      </c>
      <c r="X18" s="264" t="s">
        <v>117</v>
      </c>
      <c r="Y18" s="421" t="str">
        <f>'General information'!$C$2</f>
        <v>|||||||</v>
      </c>
      <c r="AA18"/>
    </row>
    <row r="19" spans="1:29" ht="39.950000000000003" customHeight="1">
      <c r="B19" s="457"/>
      <c r="C19" s="459"/>
      <c r="D19" s="451"/>
      <c r="E19" s="427"/>
      <c r="F19" s="438"/>
      <c r="G19" s="438"/>
      <c r="H19" s="429"/>
      <c r="I19" s="429"/>
      <c r="J19" s="437"/>
      <c r="K19" s="437"/>
      <c r="L19" s="429"/>
      <c r="M19" s="430">
        <f>SUM(ecw_finance_budget_pc[[#This Row],[Total Budget Year 1]:[Total Budget Year 5]])</f>
        <v>0</v>
      </c>
      <c r="N19" s="431"/>
      <c r="O19" s="431"/>
      <c r="P19" s="431"/>
      <c r="Q19" s="431"/>
      <c r="R19" s="431"/>
      <c r="S19" s="432">
        <f>SUM(ecw_finance_budget_pc[[#This Row],[Total Budget Year 1 - Revised]:[Total Budget Year 5 - Revised]])</f>
        <v>0</v>
      </c>
      <c r="T19" s="433"/>
      <c r="U19" s="434">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V19" s="435"/>
      <c r="W19" s="436" t="str">
        <f>IF(
ISBLANK(ecw_finance_budget_pc[[#This Row],[Intervention]])=TRUE,"No intervention selected", _xlfn.XLOOKUP(ecw_finance_budget_pc[[#This Row],[Intervention]],intervention[Intervention],intervention[Intervention code]))</f>
        <v>No intervention selected</v>
      </c>
      <c r="X19" s="264" t="s">
        <v>117</v>
      </c>
      <c r="Y19" s="421" t="str">
        <f>'General information'!$C$2</f>
        <v>|||||||</v>
      </c>
      <c r="AA19"/>
    </row>
    <row r="20" spans="1:29" ht="39.950000000000003" customHeight="1">
      <c r="B20" s="457"/>
      <c r="C20" s="459"/>
      <c r="D20" s="451"/>
      <c r="E20" s="427"/>
      <c r="F20" s="438"/>
      <c r="G20" s="438"/>
      <c r="H20" s="429"/>
      <c r="I20" s="429"/>
      <c r="J20" s="437"/>
      <c r="K20" s="437"/>
      <c r="L20" s="429"/>
      <c r="M20" s="430">
        <f>SUM(ecw_finance_budget_pc[[#This Row],[Total Budget Year 1]:[Total Budget Year 5]])</f>
        <v>0</v>
      </c>
      <c r="N20" s="439"/>
      <c r="O20" s="439"/>
      <c r="P20" s="439"/>
      <c r="Q20" s="439"/>
      <c r="R20" s="439"/>
      <c r="S20" s="432">
        <f>SUM(ecw_finance_budget_pc[[#This Row],[Total Budget Year 1 - Revised]:[Total Budget Year 5 - Revised]])</f>
        <v>0</v>
      </c>
      <c r="T20" s="433"/>
      <c r="U20" s="434">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V20" s="435"/>
      <c r="W20" s="436" t="str">
        <f>IF(
ISBLANK(ecw_finance_budget_pc[[#This Row],[Intervention]])=TRUE,"No intervention selected", _xlfn.XLOOKUP(ecw_finance_budget_pc[[#This Row],[Intervention]],intervention[Intervention],intervention[Intervention code]))</f>
        <v>No intervention selected</v>
      </c>
      <c r="X20" s="264" t="s">
        <v>117</v>
      </c>
      <c r="Y20" s="421" t="str">
        <f>'General information'!$C$2</f>
        <v>|||||||</v>
      </c>
      <c r="Z20" s="64"/>
      <c r="AA20" s="64"/>
      <c r="AB20" s="64"/>
      <c r="AC20" s="64"/>
    </row>
    <row r="21" spans="1:29" ht="39.950000000000003" customHeight="1">
      <c r="B21" s="457"/>
      <c r="C21" s="459"/>
      <c r="D21" s="451"/>
      <c r="E21" s="427"/>
      <c r="F21" s="438"/>
      <c r="G21" s="438"/>
      <c r="H21" s="429"/>
      <c r="I21" s="429"/>
      <c r="J21" s="437"/>
      <c r="K21" s="437"/>
      <c r="L21" s="429"/>
      <c r="M21" s="430">
        <f>SUM(ecw_finance_budget_pc[[#This Row],[Total Budget Year 1]:[Total Budget Year 5]])</f>
        <v>0</v>
      </c>
      <c r="N21" s="431"/>
      <c r="O21" s="431"/>
      <c r="P21" s="431"/>
      <c r="Q21" s="431"/>
      <c r="R21" s="431"/>
      <c r="S21" s="432">
        <f>SUM(ecw_finance_budget_pc[[#This Row],[Total Budget Year 1 - Revised]:[Total Budget Year 5 - Revised]])</f>
        <v>0</v>
      </c>
      <c r="T21" s="433"/>
      <c r="U21" s="434">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V21" s="435"/>
      <c r="W21" s="436" t="str">
        <f>IF(
ISBLANK(ecw_finance_budget_pc[[#This Row],[Intervention]])=TRUE,"No intervention selected", _xlfn.XLOOKUP(ecw_finance_budget_pc[[#This Row],[Intervention]],intervention[Intervention],intervention[Intervention code]))</f>
        <v>No intervention selected</v>
      </c>
      <c r="X21" s="264" t="s">
        <v>117</v>
      </c>
      <c r="Y21" s="421" t="str">
        <f>'General information'!$C$2</f>
        <v>|||||||</v>
      </c>
      <c r="AA21"/>
    </row>
    <row r="22" spans="1:29" ht="39.950000000000003" customHeight="1">
      <c r="B22" s="457"/>
      <c r="C22" s="459"/>
      <c r="D22" s="451"/>
      <c r="E22" s="427"/>
      <c r="F22" s="438"/>
      <c r="G22" s="438"/>
      <c r="H22" s="429"/>
      <c r="I22" s="429"/>
      <c r="J22" s="437"/>
      <c r="K22" s="437"/>
      <c r="L22" s="429"/>
      <c r="M22" s="430">
        <f>SUM(ecw_finance_budget_pc[[#This Row],[Total Budget Year 1]:[Total Budget Year 5]])</f>
        <v>0</v>
      </c>
      <c r="N22" s="431"/>
      <c r="O22" s="431"/>
      <c r="P22" s="431"/>
      <c r="Q22" s="431"/>
      <c r="R22" s="431"/>
      <c r="S22" s="432">
        <f>SUM(ecw_finance_budget_pc[[#This Row],[Total Budget Year 1 - Revised]:[Total Budget Year 5 - Revised]])</f>
        <v>0</v>
      </c>
      <c r="T22" s="433"/>
      <c r="U22" s="434">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V22" s="435"/>
      <c r="W22" s="436" t="str">
        <f>IF(
ISBLANK(ecw_finance_budget_pc[[#This Row],[Intervention]])=TRUE,"No intervention selected", _xlfn.XLOOKUP(ecw_finance_budget_pc[[#This Row],[Intervention]],intervention[Intervention],intervention[Intervention code]))</f>
        <v>No intervention selected</v>
      </c>
      <c r="X22" s="264" t="s">
        <v>117</v>
      </c>
      <c r="Y22" s="421" t="str">
        <f>'General information'!$C$2</f>
        <v>|||||||</v>
      </c>
      <c r="AA22"/>
    </row>
    <row r="23" spans="1:29" ht="39.950000000000003" customHeight="1">
      <c r="B23" s="457"/>
      <c r="C23" s="459"/>
      <c r="D23" s="451"/>
      <c r="E23" s="427"/>
      <c r="F23" s="438"/>
      <c r="G23" s="438"/>
      <c r="H23" s="437"/>
      <c r="I23" s="437"/>
      <c r="J23" s="437"/>
      <c r="K23" s="437"/>
      <c r="L23" s="429"/>
      <c r="M23" s="430">
        <f>SUM(ecw_finance_budget_pc[[#This Row],[Total Budget Year 1]:[Total Budget Year 5]])</f>
        <v>0</v>
      </c>
      <c r="N23" s="431"/>
      <c r="O23" s="431"/>
      <c r="P23" s="431"/>
      <c r="Q23" s="431"/>
      <c r="R23" s="431"/>
      <c r="S23" s="432">
        <f>SUM(ecw_finance_budget_pc[[#This Row],[Total Budget Year 1 - Revised]:[Total Budget Year 5 - Revised]])</f>
        <v>0</v>
      </c>
      <c r="T23" s="433"/>
      <c r="U23" s="434">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V23" s="435"/>
      <c r="W23" s="436" t="str">
        <f>IF(
ISBLANK(ecw_finance_budget_pc[[#This Row],[Intervention]])=TRUE,"No intervention selected", _xlfn.XLOOKUP(ecw_finance_budget_pc[[#This Row],[Intervention]],intervention[Intervention],intervention[Intervention code]))</f>
        <v>No intervention selected</v>
      </c>
      <c r="X23" s="264" t="s">
        <v>117</v>
      </c>
      <c r="Y23" s="421" t="str">
        <f>'General information'!$C$2</f>
        <v>|||||||</v>
      </c>
      <c r="AA23"/>
    </row>
    <row r="24" spans="1:29" ht="39.950000000000003" customHeight="1">
      <c r="B24" s="457"/>
      <c r="C24" s="459"/>
      <c r="D24" s="451"/>
      <c r="E24" s="427"/>
      <c r="F24" s="438"/>
      <c r="G24" s="438"/>
      <c r="H24" s="437"/>
      <c r="I24" s="437"/>
      <c r="J24" s="437"/>
      <c r="K24" s="437"/>
      <c r="L24" s="429"/>
      <c r="M24" s="430">
        <f>SUM(ecw_finance_budget_pc[[#This Row],[Total Budget Year 1]:[Total Budget Year 5]])</f>
        <v>0</v>
      </c>
      <c r="N24" s="431"/>
      <c r="O24" s="431"/>
      <c r="P24" s="431"/>
      <c r="Q24" s="431"/>
      <c r="R24" s="431"/>
      <c r="S24" s="432">
        <f>SUM(ecw_finance_budget_pc[[#This Row],[Total Budget Year 1 - Revised]:[Total Budget Year 5 - Revised]])</f>
        <v>0</v>
      </c>
      <c r="T24" s="433"/>
      <c r="U24" s="434">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V24" s="435"/>
      <c r="W24" s="436" t="str">
        <f>IF(
ISBLANK(ecw_finance_budget_pc[[#This Row],[Intervention]])=TRUE,"No intervention selected", _xlfn.XLOOKUP(ecw_finance_budget_pc[[#This Row],[Intervention]],intervention[Intervention],intervention[Intervention code]))</f>
        <v>No intervention selected</v>
      </c>
      <c r="X24" s="264" t="s">
        <v>117</v>
      </c>
      <c r="Y24" s="421" t="str">
        <f>'General information'!$C$2</f>
        <v>|||||||</v>
      </c>
      <c r="AA24"/>
    </row>
    <row r="25" spans="1:29" ht="39.950000000000003" customHeight="1">
      <c r="B25" s="457"/>
      <c r="C25" s="459"/>
      <c r="D25" s="451"/>
      <c r="E25" s="427"/>
      <c r="F25" s="438"/>
      <c r="G25" s="438"/>
      <c r="H25" s="437"/>
      <c r="I25" s="437"/>
      <c r="J25" s="437"/>
      <c r="K25" s="437"/>
      <c r="L25" s="429"/>
      <c r="M25" s="430">
        <f>SUM(ecw_finance_budget_pc[[#This Row],[Total Budget Year 1]:[Total Budget Year 5]])</f>
        <v>0</v>
      </c>
      <c r="N25" s="431"/>
      <c r="O25" s="431"/>
      <c r="P25" s="431"/>
      <c r="Q25" s="431"/>
      <c r="R25" s="431"/>
      <c r="S25" s="432">
        <f>SUM(ecw_finance_budget_pc[[#This Row],[Total Budget Year 1 - Revised]:[Total Budget Year 5 - Revised]])</f>
        <v>0</v>
      </c>
      <c r="T25" s="433"/>
      <c r="U25" s="434">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V25" s="435"/>
      <c r="W25" s="436" t="str">
        <f>IF(
ISBLANK(ecw_finance_budget_pc[[#This Row],[Intervention]])=TRUE,"No intervention selected", _xlfn.XLOOKUP(ecw_finance_budget_pc[[#This Row],[Intervention]],intervention[Intervention],intervention[Intervention code]))</f>
        <v>No intervention selected</v>
      </c>
      <c r="X25" s="264" t="s">
        <v>117</v>
      </c>
      <c r="Y25" s="421" t="str">
        <f>'General information'!$C$2</f>
        <v>|||||||</v>
      </c>
      <c r="AA25"/>
    </row>
    <row r="26" spans="1:29" ht="39.950000000000003" customHeight="1">
      <c r="B26" s="457"/>
      <c r="C26" s="459"/>
      <c r="D26" s="451"/>
      <c r="E26" s="427"/>
      <c r="F26" s="438"/>
      <c r="G26" s="438"/>
      <c r="H26" s="437"/>
      <c r="I26" s="437"/>
      <c r="J26" s="437"/>
      <c r="K26" s="437"/>
      <c r="L26" s="429"/>
      <c r="M26" s="430">
        <f>SUM(ecw_finance_budget_pc[[#This Row],[Total Budget Year 1]:[Total Budget Year 5]])</f>
        <v>0</v>
      </c>
      <c r="N26" s="431"/>
      <c r="O26" s="431"/>
      <c r="P26" s="431"/>
      <c r="Q26" s="431"/>
      <c r="R26" s="431"/>
      <c r="S26" s="432">
        <f>SUM(ecw_finance_budget_pc[[#This Row],[Total Budget Year 1 - Revised]:[Total Budget Year 5 - Revised]])</f>
        <v>0</v>
      </c>
      <c r="T26" s="433"/>
      <c r="U26" s="434">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V26" s="435"/>
      <c r="W26" s="436" t="str">
        <f>IF(
ISBLANK(ecw_finance_budget_pc[[#This Row],[Intervention]])=TRUE,"No intervention selected", _xlfn.XLOOKUP(ecw_finance_budget_pc[[#This Row],[Intervention]],intervention[Intervention],intervention[Intervention code]))</f>
        <v>No intervention selected</v>
      </c>
      <c r="X26" s="264" t="s">
        <v>117</v>
      </c>
      <c r="Y26" s="421" t="str">
        <f>'General information'!$C$2</f>
        <v>|||||||</v>
      </c>
      <c r="AA26"/>
    </row>
    <row r="27" spans="1:29" s="63" customFormat="1" ht="39.950000000000003" customHeight="1">
      <c r="A27"/>
      <c r="B27" s="457"/>
      <c r="C27" s="459"/>
      <c r="D27" s="451"/>
      <c r="E27" s="427"/>
      <c r="F27" s="438"/>
      <c r="G27" s="438"/>
      <c r="H27" s="437"/>
      <c r="I27" s="437"/>
      <c r="J27" s="437"/>
      <c r="K27" s="437"/>
      <c r="L27" s="429"/>
      <c r="M27" s="430">
        <f>SUM(ecw_finance_budget_pc[[#This Row],[Total Budget Year 1]:[Total Budget Year 5]])</f>
        <v>0</v>
      </c>
      <c r="N27" s="431"/>
      <c r="O27" s="431"/>
      <c r="P27" s="431"/>
      <c r="Q27" s="431"/>
      <c r="R27" s="431"/>
      <c r="S27" s="432">
        <f>SUM(ecw_finance_budget_pc[[#This Row],[Total Budget Year 1 - Revised]:[Total Budget Year 5 - Revised]])</f>
        <v>0</v>
      </c>
      <c r="T27" s="433"/>
      <c r="U27" s="434">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V27" s="435"/>
      <c r="W27" s="436" t="str">
        <f>IF(
ISBLANK(ecw_finance_budget_pc[[#This Row],[Intervention]])=TRUE,"No intervention selected", _xlfn.XLOOKUP(ecw_finance_budget_pc[[#This Row],[Intervention]],intervention[Intervention],intervention[Intervention code]))</f>
        <v>No intervention selected</v>
      </c>
      <c r="X27" s="264" t="s">
        <v>117</v>
      </c>
      <c r="Y27" s="421" t="str">
        <f>'General information'!$C$2</f>
        <v>|||||||</v>
      </c>
    </row>
    <row r="28" spans="1:29" ht="39.950000000000003" customHeight="1">
      <c r="B28" s="457"/>
      <c r="C28" s="459"/>
      <c r="D28" s="451"/>
      <c r="E28" s="427"/>
      <c r="F28" s="438"/>
      <c r="G28" s="438"/>
      <c r="H28" s="437"/>
      <c r="I28" s="437"/>
      <c r="J28" s="437"/>
      <c r="K28" s="437"/>
      <c r="L28" s="429"/>
      <c r="M28" s="430">
        <f>SUM(ecw_finance_budget_pc[[#This Row],[Total Budget Year 1]:[Total Budget Year 5]])</f>
        <v>0</v>
      </c>
      <c r="N28" s="439"/>
      <c r="O28" s="439"/>
      <c r="P28" s="439"/>
      <c r="Q28" s="439"/>
      <c r="R28" s="439"/>
      <c r="S28" s="432">
        <f>SUM(ecw_finance_budget_pc[[#This Row],[Total Budget Year 1 - Revised]:[Total Budget Year 5 - Revised]])</f>
        <v>0</v>
      </c>
      <c r="T28" s="433"/>
      <c r="U28" s="434">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V28" s="435"/>
      <c r="W28" s="436" t="str">
        <f>IF(
ISBLANK(ecw_finance_budget_pc[[#This Row],[Intervention]])=TRUE,"No intervention selected", _xlfn.XLOOKUP(ecw_finance_budget_pc[[#This Row],[Intervention]],intervention[Intervention],intervention[Intervention code]))</f>
        <v>No intervention selected</v>
      </c>
      <c r="X28" s="264" t="s">
        <v>117</v>
      </c>
      <c r="Y28" s="421" t="str">
        <f>'General information'!$C$2</f>
        <v>|||||||</v>
      </c>
      <c r="Z28" s="64"/>
      <c r="AA28" s="64"/>
      <c r="AB28" s="64"/>
      <c r="AC28" s="64"/>
    </row>
    <row r="29" spans="1:29" ht="39.950000000000003" customHeight="1">
      <c r="B29" s="457"/>
      <c r="C29" s="459"/>
      <c r="D29" s="451"/>
      <c r="E29" s="427"/>
      <c r="F29" s="438"/>
      <c r="G29" s="438"/>
      <c r="H29" s="437"/>
      <c r="I29" s="437"/>
      <c r="J29" s="437"/>
      <c r="K29" s="437"/>
      <c r="L29" s="429"/>
      <c r="M29" s="430">
        <f>SUM(ecw_finance_budget_pc[[#This Row],[Total Budget Year 1]:[Total Budget Year 5]])</f>
        <v>0</v>
      </c>
      <c r="N29" s="431"/>
      <c r="O29" s="431"/>
      <c r="P29" s="431"/>
      <c r="Q29" s="431"/>
      <c r="R29" s="431"/>
      <c r="S29" s="432">
        <f>SUM(ecw_finance_budget_pc[[#This Row],[Total Budget Year 1 - Revised]:[Total Budget Year 5 - Revised]])</f>
        <v>0</v>
      </c>
      <c r="T29" s="433"/>
      <c r="U29" s="434">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V29" s="435"/>
      <c r="W29" s="436" t="str">
        <f>IF(
ISBLANK(ecw_finance_budget_pc[[#This Row],[Intervention]])=TRUE,"No intervention selected", _xlfn.XLOOKUP(ecw_finance_budget_pc[[#This Row],[Intervention]],intervention[Intervention],intervention[Intervention code]))</f>
        <v>No intervention selected</v>
      </c>
      <c r="X29" s="264" t="s">
        <v>117</v>
      </c>
      <c r="Y29" s="421" t="str">
        <f>'General information'!$C$2</f>
        <v>|||||||</v>
      </c>
      <c r="AA29"/>
    </row>
    <row r="30" spans="1:29" ht="39.950000000000003" customHeight="1">
      <c r="B30" s="457"/>
      <c r="C30" s="459"/>
      <c r="D30" s="451"/>
      <c r="E30" s="427"/>
      <c r="F30" s="438"/>
      <c r="G30" s="438"/>
      <c r="H30" s="437"/>
      <c r="I30" s="437"/>
      <c r="J30" s="437"/>
      <c r="K30" s="437"/>
      <c r="L30" s="429"/>
      <c r="M30" s="430">
        <f>SUM(ecw_finance_budget_pc[[#This Row],[Total Budget Year 1]:[Total Budget Year 5]])</f>
        <v>0</v>
      </c>
      <c r="N30" s="431"/>
      <c r="O30" s="431"/>
      <c r="P30" s="431"/>
      <c r="Q30" s="431"/>
      <c r="R30" s="431"/>
      <c r="S30" s="432">
        <f>SUM(ecw_finance_budget_pc[[#This Row],[Total Budget Year 1 - Revised]:[Total Budget Year 5 - Revised]])</f>
        <v>0</v>
      </c>
      <c r="T30" s="433"/>
      <c r="U30" s="434">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V30" s="435"/>
      <c r="W30" s="436" t="str">
        <f>IF(
ISBLANK(ecw_finance_budget_pc[[#This Row],[Intervention]])=TRUE,"No intervention selected", _xlfn.XLOOKUP(ecw_finance_budget_pc[[#This Row],[Intervention]],intervention[Intervention],intervention[Intervention code]))</f>
        <v>No intervention selected</v>
      </c>
      <c r="X30" s="264" t="s">
        <v>117</v>
      </c>
      <c r="Y30" s="421" t="str">
        <f>'General information'!$C$2</f>
        <v>|||||||</v>
      </c>
      <c r="AA30"/>
    </row>
    <row r="31" spans="1:29" ht="39.950000000000003" customHeight="1">
      <c r="B31" s="457"/>
      <c r="C31" s="459"/>
      <c r="D31" s="451"/>
      <c r="E31" s="427"/>
      <c r="F31" s="438"/>
      <c r="G31" s="438"/>
      <c r="H31" s="437"/>
      <c r="I31" s="437"/>
      <c r="J31" s="437"/>
      <c r="K31" s="437"/>
      <c r="L31" s="429"/>
      <c r="M31" s="430">
        <f>SUM(ecw_finance_budget_pc[[#This Row],[Total Budget Year 1]:[Total Budget Year 5]])</f>
        <v>0</v>
      </c>
      <c r="N31" s="431"/>
      <c r="O31" s="431"/>
      <c r="P31" s="431"/>
      <c r="Q31" s="431"/>
      <c r="R31" s="431"/>
      <c r="S31" s="432">
        <f>SUM(ecw_finance_budget_pc[[#This Row],[Total Budget Year 1 - Revised]:[Total Budget Year 5 - Revised]])</f>
        <v>0</v>
      </c>
      <c r="T31" s="433"/>
      <c r="U31" s="434">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V31" s="435"/>
      <c r="W31" s="436" t="str">
        <f>IF(
ISBLANK(ecw_finance_budget_pc[[#This Row],[Intervention]])=TRUE,"No intervention selected", _xlfn.XLOOKUP(ecw_finance_budget_pc[[#This Row],[Intervention]],intervention[Intervention],intervention[Intervention code]))</f>
        <v>No intervention selected</v>
      </c>
      <c r="X31" s="264" t="s">
        <v>117</v>
      </c>
      <c r="Y31" s="421" t="str">
        <f>'General information'!$C$2</f>
        <v>|||||||</v>
      </c>
      <c r="AA31"/>
    </row>
    <row r="32" spans="1:29" ht="39.950000000000003" customHeight="1">
      <c r="B32" s="457"/>
      <c r="C32" s="459"/>
      <c r="D32" s="451"/>
      <c r="E32" s="427"/>
      <c r="F32" s="438"/>
      <c r="G32" s="438"/>
      <c r="H32" s="437"/>
      <c r="I32" s="437"/>
      <c r="J32" s="437"/>
      <c r="K32" s="437"/>
      <c r="L32" s="429"/>
      <c r="M32" s="430">
        <f>SUM(ecw_finance_budget_pc[[#This Row],[Total Budget Year 1]:[Total Budget Year 5]])</f>
        <v>0</v>
      </c>
      <c r="N32" s="431"/>
      <c r="O32" s="431"/>
      <c r="P32" s="431"/>
      <c r="Q32" s="431"/>
      <c r="R32" s="431"/>
      <c r="S32" s="432">
        <f>SUM(ecw_finance_budget_pc[[#This Row],[Total Budget Year 1 - Revised]:[Total Budget Year 5 - Revised]])</f>
        <v>0</v>
      </c>
      <c r="T32" s="433"/>
      <c r="U32" s="434">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V32" s="435"/>
      <c r="W32" s="436" t="str">
        <f>IF(
ISBLANK(ecw_finance_budget_pc[[#This Row],[Intervention]])=TRUE,"No intervention selected", _xlfn.XLOOKUP(ecw_finance_budget_pc[[#This Row],[Intervention]],intervention[Intervention],intervention[Intervention code]))</f>
        <v>No intervention selected</v>
      </c>
      <c r="X32" s="264" t="s">
        <v>117</v>
      </c>
      <c r="Y32" s="421" t="str">
        <f>'General information'!$C$2</f>
        <v>|||||||</v>
      </c>
      <c r="AA32"/>
    </row>
    <row r="33" spans="1:28" ht="39.950000000000003" customHeight="1">
      <c r="B33" s="457"/>
      <c r="C33" s="459"/>
      <c r="D33" s="451"/>
      <c r="E33" s="427"/>
      <c r="F33" s="438"/>
      <c r="G33" s="438"/>
      <c r="H33" s="437"/>
      <c r="I33" s="437"/>
      <c r="J33" s="437"/>
      <c r="K33" s="437"/>
      <c r="L33" s="429"/>
      <c r="M33" s="430">
        <f>SUM(ecw_finance_budget_pc[[#This Row],[Total Budget Year 1]:[Total Budget Year 5]])</f>
        <v>0</v>
      </c>
      <c r="N33" s="431"/>
      <c r="O33" s="431"/>
      <c r="P33" s="431"/>
      <c r="Q33" s="431"/>
      <c r="R33" s="431"/>
      <c r="S33" s="432">
        <f>SUM(ecw_finance_budget_pc[[#This Row],[Total Budget Year 1 - Revised]:[Total Budget Year 5 - Revised]])</f>
        <v>0</v>
      </c>
      <c r="T33" s="433"/>
      <c r="U33" s="434">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V33" s="435"/>
      <c r="W33" s="436" t="str">
        <f>IF(
ISBLANK(ecw_finance_budget_pc[[#This Row],[Intervention]])=TRUE,"No intervention selected", _xlfn.XLOOKUP(ecw_finance_budget_pc[[#This Row],[Intervention]],intervention[Intervention],intervention[Intervention code]))</f>
        <v>No intervention selected</v>
      </c>
      <c r="X33" s="264" t="s">
        <v>117</v>
      </c>
      <c r="Y33" s="421" t="str">
        <f>'General information'!$C$2</f>
        <v>|||||||</v>
      </c>
      <c r="AA33"/>
    </row>
    <row r="34" spans="1:28" ht="39.950000000000003" customHeight="1">
      <c r="B34" s="457"/>
      <c r="C34" s="459"/>
      <c r="D34" s="451"/>
      <c r="E34" s="427"/>
      <c r="F34" s="438"/>
      <c r="G34" s="438"/>
      <c r="H34" s="437"/>
      <c r="I34" s="437"/>
      <c r="J34" s="437"/>
      <c r="K34" s="437"/>
      <c r="L34" s="429"/>
      <c r="M34" s="430">
        <f>SUM(ecw_finance_budget_pc[[#This Row],[Total Budget Year 1]:[Total Budget Year 5]])</f>
        <v>0</v>
      </c>
      <c r="N34" s="431"/>
      <c r="O34" s="431"/>
      <c r="P34" s="431"/>
      <c r="Q34" s="431"/>
      <c r="R34" s="431"/>
      <c r="S34" s="432">
        <f>SUM(ecw_finance_budget_pc[[#This Row],[Total Budget Year 1 - Revised]:[Total Budget Year 5 - Revised]])</f>
        <v>0</v>
      </c>
      <c r="T34" s="433"/>
      <c r="U34" s="434">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V34" s="435"/>
      <c r="W34" s="436" t="str">
        <f>IF(
ISBLANK(ecw_finance_budget_pc[[#This Row],[Intervention]])=TRUE,"No intervention selected", _xlfn.XLOOKUP(ecw_finance_budget_pc[[#This Row],[Intervention]],intervention[Intervention],intervention[Intervention code]))</f>
        <v>No intervention selected</v>
      </c>
      <c r="X34" s="264" t="s">
        <v>117</v>
      </c>
      <c r="Y34" s="421" t="str">
        <f>'General information'!$C$2</f>
        <v>|||||||</v>
      </c>
      <c r="AA34"/>
    </row>
    <row r="35" spans="1:28" s="63" customFormat="1" ht="39.950000000000003" customHeight="1">
      <c r="A35"/>
      <c r="B35" s="460"/>
      <c r="C35" s="461"/>
      <c r="D35" s="452"/>
      <c r="E35" s="453"/>
      <c r="F35" s="440"/>
      <c r="G35" s="440"/>
      <c r="H35" s="441"/>
      <c r="I35" s="441"/>
      <c r="J35" s="441"/>
      <c r="K35" s="441"/>
      <c r="L35" s="442"/>
      <c r="M35" s="443">
        <f>SUM(ecw_finance_budget_pc[[#This Row],[Total Budget Year 1]:[Total Budget Year 5]])</f>
        <v>0</v>
      </c>
      <c r="N35" s="444"/>
      <c r="O35" s="444"/>
      <c r="P35" s="444"/>
      <c r="Q35" s="444"/>
      <c r="R35" s="444"/>
      <c r="S35" s="445">
        <f>SUM(ecw_finance_budget_pc[[#This Row],[Total Budget Year 1 - Revised]:[Total Budget Year 5 - Revised]])</f>
        <v>0</v>
      </c>
      <c r="T35" s="446"/>
      <c r="U35" s="447">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V35" s="448"/>
      <c r="W35" s="449" t="str">
        <f>IF(
ISBLANK(ecw_finance_budget_pc[[#This Row],[Intervention]])=TRUE,"No intervention selected", _xlfn.XLOOKUP(ecw_finance_budget_pc[[#This Row],[Intervention]],intervention[Intervention],intervention[Intervention code]))</f>
        <v>No intervention selected</v>
      </c>
      <c r="X35" s="422" t="s">
        <v>117</v>
      </c>
      <c r="Y35" s="423" t="str">
        <f>'General information'!$C$2</f>
        <v>|||||||</v>
      </c>
    </row>
    <row r="36" spans="1:28" s="63" customFormat="1" ht="27.95" customHeight="1">
      <c r="A36" s="113"/>
      <c r="B36" s="2"/>
      <c r="C36" s="66"/>
      <c r="D36" s="66"/>
      <c r="E36" s="104"/>
      <c r="F36" s="547" t="s">
        <v>118</v>
      </c>
      <c r="G36" s="547"/>
      <c r="H36" s="414">
        <f>SUM(H8:H35)</f>
        <v>0</v>
      </c>
      <c r="I36" s="414">
        <f t="shared" ref="I36" si="2">SUM(I8:I35)</f>
        <v>0</v>
      </c>
      <c r="J36" s="414">
        <f t="shared" ref="J36" si="3">SUM(J8:J35)</f>
        <v>0</v>
      </c>
      <c r="K36" s="414">
        <f t="shared" ref="K36" si="4">SUM(K8:K35)</f>
        <v>0</v>
      </c>
      <c r="L36" s="414">
        <f t="shared" ref="L36" si="5">SUM(L8:L35)</f>
        <v>0</v>
      </c>
      <c r="M36" s="415">
        <f>SUMIF($X$7:$X$35,"Programme costs",ecw_finance_budget_pc[Total amount])</f>
        <v>0</v>
      </c>
      <c r="N36" s="416">
        <f>SUM(N8:N35)</f>
        <v>0</v>
      </c>
      <c r="O36" s="416">
        <f t="shared" ref="O36:R36" si="6">SUM(O8:O35)</f>
        <v>0</v>
      </c>
      <c r="P36" s="416">
        <f t="shared" si="6"/>
        <v>0</v>
      </c>
      <c r="Q36" s="416">
        <f t="shared" si="6"/>
        <v>0</v>
      </c>
      <c r="R36" s="416">
        <f t="shared" si="6"/>
        <v>0</v>
      </c>
      <c r="S36" s="417">
        <f>SUM(ecw_finance_budget_pc[New total amount])</f>
        <v>0</v>
      </c>
      <c r="U36" s="425" t="e">
        <f>IF(SUM(S36-M36)/M36=-1, "", SUM(S36-M36)/M36)</f>
        <v>#DIV/0!</v>
      </c>
      <c r="W36" s="114"/>
      <c r="AB36" s="105"/>
    </row>
    <row r="37" spans="1:28" s="63" customFormat="1" ht="27.95" customHeight="1">
      <c r="E37" s="104"/>
      <c r="F37" s="548" t="s">
        <v>119</v>
      </c>
      <c r="G37" s="548"/>
      <c r="H37" s="227">
        <f>SUM(H8:H35)</f>
        <v>0</v>
      </c>
      <c r="I37" s="227">
        <f>H37+SUM(I8:I35)</f>
        <v>0</v>
      </c>
      <c r="J37" s="227">
        <f t="shared" ref="J37:L37" si="7">I37+SUM(J8:J35)</f>
        <v>0</v>
      </c>
      <c r="K37" s="227">
        <f t="shared" si="7"/>
        <v>0</v>
      </c>
      <c r="L37" s="227">
        <f t="shared" si="7"/>
        <v>0</v>
      </c>
      <c r="M37" s="226">
        <f>SUM(L37)</f>
        <v>0</v>
      </c>
      <c r="N37" s="228">
        <f>SUM(N8:N35)</f>
        <v>0</v>
      </c>
      <c r="O37" s="228">
        <f>N37+SUM(O8:O35)</f>
        <v>0</v>
      </c>
      <c r="P37" s="228">
        <f t="shared" ref="P37:R37" si="8">O37+SUM(P8:P35)</f>
        <v>0</v>
      </c>
      <c r="Q37" s="228">
        <f t="shared" si="8"/>
        <v>0</v>
      </c>
      <c r="R37" s="228">
        <f t="shared" si="8"/>
        <v>0</v>
      </c>
      <c r="S37" s="180">
        <f>SUM(ecw_finance_budget_pc[New total amount])</f>
        <v>0</v>
      </c>
      <c r="U37" s="229" t="e">
        <f>IF(SUM(S37-M37)/M37=-1, "", SUM(S37-M37)/M37)</f>
        <v>#DIV/0!</v>
      </c>
      <c r="V37" s="114"/>
      <c r="AA37" s="105"/>
    </row>
    <row r="38" spans="1:28" ht="45" customHeight="1">
      <c r="H38" s="111"/>
      <c r="I38" s="111"/>
      <c r="J38" s="111"/>
      <c r="K38" s="111"/>
      <c r="L38" s="111"/>
    </row>
    <row r="39" spans="1:28" ht="33" customHeight="1" thickBot="1">
      <c r="B39" s="546" t="s">
        <v>120</v>
      </c>
      <c r="C39" s="546"/>
      <c r="D39" s="546"/>
      <c r="E39" s="546"/>
      <c r="F39" s="546"/>
      <c r="G39" s="546"/>
      <c r="H39" s="546"/>
    </row>
    <row r="40" spans="1:28" ht="71.099999999999994" customHeight="1">
      <c r="B40" s="485" t="s">
        <v>121</v>
      </c>
      <c r="C40" s="485"/>
      <c r="D40" s="485"/>
      <c r="E40" s="485"/>
      <c r="F40" s="485"/>
      <c r="G40" s="485"/>
    </row>
    <row r="42" spans="1:28" ht="33.950000000000003" customHeight="1">
      <c r="C42" s="549" t="s">
        <v>122</v>
      </c>
      <c r="D42" s="549"/>
      <c r="E42" s="549"/>
      <c r="F42" s="549"/>
      <c r="G42" s="549"/>
      <c r="H42" s="550"/>
      <c r="I42" s="552" t="s">
        <v>123</v>
      </c>
      <c r="J42" s="553"/>
      <c r="K42" s="553"/>
      <c r="L42" s="553"/>
      <c r="M42" s="553"/>
      <c r="N42" s="553"/>
      <c r="O42" s="553"/>
      <c r="P42" s="553"/>
      <c r="Q42" s="554"/>
    </row>
    <row r="43" spans="1:28" ht="23.1" customHeight="1">
      <c r="B43" s="252"/>
      <c r="C43" s="65" t="s">
        <v>84</v>
      </c>
      <c r="D43" s="65" t="s">
        <v>84</v>
      </c>
      <c r="E43" s="65" t="s">
        <v>84</v>
      </c>
      <c r="F43" s="65" t="s">
        <v>84</v>
      </c>
      <c r="G43" s="65" t="s">
        <v>84</v>
      </c>
      <c r="H43" s="65" t="s">
        <v>24</v>
      </c>
      <c r="I43" s="65" t="s">
        <v>84</v>
      </c>
      <c r="J43" s="65" t="s">
        <v>84</v>
      </c>
      <c r="K43" s="65" t="s">
        <v>84</v>
      </c>
      <c r="L43" s="65" t="s">
        <v>84</v>
      </c>
      <c r="M43" s="65" t="s">
        <v>84</v>
      </c>
      <c r="N43" s="65" t="s">
        <v>24</v>
      </c>
      <c r="O43" s="65" t="s">
        <v>40</v>
      </c>
      <c r="P43" s="65" t="s">
        <v>85</v>
      </c>
      <c r="Q43" s="65" t="s">
        <v>86</v>
      </c>
    </row>
    <row r="44" spans="1:28" ht="36.950000000000003" customHeight="1">
      <c r="B44" s="166" t="s">
        <v>124</v>
      </c>
      <c r="C44" s="166" t="str">
        <f>H5</f>
        <v>Add grant dates in the general section</v>
      </c>
      <c r="D44" s="166" t="str">
        <f>I5</f>
        <v>No input required</v>
      </c>
      <c r="E44" s="166" t="str">
        <f>J5</f>
        <v>No input required</v>
      </c>
      <c r="F44" s="166" t="str">
        <f>K5</f>
        <v>No input required</v>
      </c>
      <c r="G44" s="166" t="str">
        <f>L5</f>
        <v>No input required</v>
      </c>
      <c r="H44" s="166" t="s">
        <v>108</v>
      </c>
      <c r="I44" s="167" t="str">
        <f>C44</f>
        <v>Add grant dates in the general section</v>
      </c>
      <c r="J44" s="167" t="str">
        <f t="shared" ref="J44:M44" si="9">D44</f>
        <v>No input required</v>
      </c>
      <c r="K44" s="167" t="str">
        <f t="shared" si="9"/>
        <v>No input required</v>
      </c>
      <c r="L44" s="167" t="str">
        <f t="shared" si="9"/>
        <v>No input required</v>
      </c>
      <c r="M44" s="167" t="str">
        <f t="shared" si="9"/>
        <v>No input required</v>
      </c>
      <c r="N44" s="167" t="s">
        <v>125</v>
      </c>
      <c r="O44" s="167" t="s">
        <v>95</v>
      </c>
      <c r="P44" s="167" t="s">
        <v>115</v>
      </c>
      <c r="Q44" s="328" t="s">
        <v>116</v>
      </c>
      <c r="R44" s="267" t="s">
        <v>99</v>
      </c>
      <c r="S44" s="267" t="s">
        <v>55</v>
      </c>
      <c r="U44" s="1"/>
      <c r="AA44"/>
    </row>
    <row r="45" spans="1:28" ht="30" hidden="1">
      <c r="B45" s="165" t="s">
        <v>124</v>
      </c>
      <c r="C45" s="163" t="s">
        <v>103</v>
      </c>
      <c r="D45" s="163" t="s">
        <v>104</v>
      </c>
      <c r="E45" s="163" t="s">
        <v>105</v>
      </c>
      <c r="F45" s="163" t="s">
        <v>106</v>
      </c>
      <c r="G45" s="163" t="s">
        <v>107</v>
      </c>
      <c r="H45" s="163" t="s">
        <v>108</v>
      </c>
      <c r="I45" s="168" t="s">
        <v>109</v>
      </c>
      <c r="J45" s="168" t="s">
        <v>110</v>
      </c>
      <c r="K45" s="168" t="s">
        <v>111</v>
      </c>
      <c r="L45" s="168" t="s">
        <v>112</v>
      </c>
      <c r="M45" s="168" t="s">
        <v>113</v>
      </c>
      <c r="N45" s="163" t="s">
        <v>125</v>
      </c>
      <c r="O45" s="163" t="s">
        <v>95</v>
      </c>
      <c r="P45" s="163" t="s">
        <v>115</v>
      </c>
      <c r="Q45" s="329" t="s">
        <v>116</v>
      </c>
      <c r="R45" s="267" t="s">
        <v>99</v>
      </c>
      <c r="S45" s="267" t="s">
        <v>55</v>
      </c>
      <c r="AA45"/>
    </row>
    <row r="46" spans="1:28" ht="27.95" hidden="1" customHeight="1">
      <c r="B46" s="276" t="s">
        <v>124</v>
      </c>
      <c r="C46" s="276" t="str">
        <f t="shared" ref="C46:M46" si="10">C44</f>
        <v>Add grant dates in the general section</v>
      </c>
      <c r="D46" s="276" t="str">
        <f t="shared" si="10"/>
        <v>No input required</v>
      </c>
      <c r="E46" s="276" t="str">
        <f t="shared" si="10"/>
        <v>No input required</v>
      </c>
      <c r="F46" s="276" t="str">
        <f t="shared" si="10"/>
        <v>No input required</v>
      </c>
      <c r="G46" s="276" t="str">
        <f t="shared" si="10"/>
        <v>No input required</v>
      </c>
      <c r="H46" s="168" t="s">
        <v>108</v>
      </c>
      <c r="I46" s="276" t="str">
        <f t="shared" si="10"/>
        <v>Add grant dates in the general section</v>
      </c>
      <c r="J46" s="276" t="str">
        <f t="shared" si="10"/>
        <v>No input required</v>
      </c>
      <c r="K46" s="276" t="str">
        <f t="shared" si="10"/>
        <v>No input required</v>
      </c>
      <c r="L46" s="276" t="str">
        <f t="shared" si="10"/>
        <v>No input required</v>
      </c>
      <c r="M46" s="276" t="str">
        <f t="shared" si="10"/>
        <v>No input required</v>
      </c>
      <c r="N46" s="168" t="s">
        <v>125</v>
      </c>
      <c r="O46" s="168" t="s">
        <v>95</v>
      </c>
      <c r="P46" s="168" t="s">
        <v>115</v>
      </c>
      <c r="Q46" s="330" t="s">
        <v>116</v>
      </c>
      <c r="R46" s="331" t="s">
        <v>126</v>
      </c>
      <c r="S46" s="332" t="str">
        <f>'General information'!$C$2</f>
        <v>|||||||</v>
      </c>
      <c r="AA46"/>
    </row>
    <row r="47" spans="1:28" ht="30.95" customHeight="1">
      <c r="B47" s="237" t="s">
        <v>127</v>
      </c>
      <c r="C47" s="340"/>
      <c r="D47" s="341"/>
      <c r="E47" s="342"/>
      <c r="F47" s="342"/>
      <c r="G47" s="343"/>
      <c r="H47" s="144">
        <f>SUM(ecw_finance_budget_oc[[#This Row],[Total Budget Year 1]:[Total Budget Year 5]])</f>
        <v>0</v>
      </c>
      <c r="I47" s="334"/>
      <c r="J47" s="334"/>
      <c r="K47" s="335"/>
      <c r="L47" s="335"/>
      <c r="M47" s="334"/>
      <c r="N47" s="179">
        <f>SUM(ecw_finance_budget_oc[[#This Row],[Total Budget Year 1 - Revised]:[Total Budget Year 5 - Revised]])</f>
        <v>0</v>
      </c>
      <c r="O47" s="217"/>
      <c r="P47" s="145">
        <f>IFERROR(IF(SUM(ecw_finance_budget_oc[[#This Row],[Revised amount]]-ecw_finance_budget_oc[[#This Row],[Total amount]])/ecw_finance_budget_oc[[#This Row],[Total amount]]=-1, 0,SUM(ecw_finance_budget_oc[[#This Row],[Revised amount]]-ecw_finance_budget_oc[[#This Row],[Total amount]])/ecw_finance_budget_oc[[#This Row],[Total amount]]),0)</f>
        <v>0</v>
      </c>
      <c r="Q47" s="221"/>
      <c r="R47" s="266" t="s">
        <v>126</v>
      </c>
      <c r="S47" s="266" t="str">
        <f>'General information'!$C$2</f>
        <v>|||||||</v>
      </c>
      <c r="AA47"/>
    </row>
    <row r="48" spans="1:28" ht="30.95" customHeight="1">
      <c r="B48" s="238" t="s">
        <v>128</v>
      </c>
      <c r="C48" s="344"/>
      <c r="D48" s="345"/>
      <c r="E48" s="346"/>
      <c r="F48" s="346"/>
      <c r="G48" s="338"/>
      <c r="H48" s="144">
        <f>SUM(ecw_finance_budget_oc[[#This Row],[Total Budget Year 1]:[Total Budget Year 5]])</f>
        <v>0</v>
      </c>
      <c r="I48" s="334"/>
      <c r="J48" s="334"/>
      <c r="K48" s="335"/>
      <c r="L48" s="335"/>
      <c r="M48" s="334"/>
      <c r="N48" s="179">
        <f>SUM(ecw_finance_budget_oc[[#This Row],[Total Budget Year 1 - Revised]:[Total Budget Year 5 - Revised]])</f>
        <v>0</v>
      </c>
      <c r="O48" s="218"/>
      <c r="P48" s="145">
        <f>IFERROR(IF(SUM(ecw_finance_budget_oc[[#This Row],[Revised amount]]-ecw_finance_budget_oc[[#This Row],[Total amount]])/ecw_finance_budget_oc[[#This Row],[Total amount]]=-1, 0,SUM(ecw_finance_budget_oc[[#This Row],[Revised amount]]-ecw_finance_budget_oc[[#This Row],[Total amount]])/ecw_finance_budget_oc[[#This Row],[Total amount]]),0)</f>
        <v>0</v>
      </c>
      <c r="Q48" s="222"/>
      <c r="R48" s="266" t="s">
        <v>126</v>
      </c>
      <c r="S48" s="266" t="str">
        <f>'General information'!$C$2</f>
        <v>|||||||</v>
      </c>
      <c r="AA48"/>
    </row>
    <row r="49" spans="2:27" ht="30.95" customHeight="1">
      <c r="B49" s="238" t="s">
        <v>129</v>
      </c>
      <c r="C49" s="344"/>
      <c r="D49" s="345"/>
      <c r="E49" s="346"/>
      <c r="F49" s="346"/>
      <c r="G49" s="338"/>
      <c r="H49" s="144">
        <f>SUM(ecw_finance_budget_oc[[#This Row],[Total Budget Year 1]:[Total Budget Year 5]])</f>
        <v>0</v>
      </c>
      <c r="I49" s="334"/>
      <c r="J49" s="334"/>
      <c r="K49" s="335"/>
      <c r="L49" s="335"/>
      <c r="M49" s="334"/>
      <c r="N49" s="179">
        <f>SUM(ecw_finance_budget_oc[[#This Row],[Total Budget Year 1 - Revised]:[Total Budget Year 5 - Revised]])</f>
        <v>0</v>
      </c>
      <c r="O49" s="219"/>
      <c r="P49" s="145">
        <f>IFERROR(IF(SUM(ecw_finance_budget_oc[[#This Row],[Revised amount]]-ecw_finance_budget_oc[[#This Row],[Total amount]])/ecw_finance_budget_oc[[#This Row],[Total amount]]=-1, 0,SUM(ecw_finance_budget_oc[[#This Row],[Revised amount]]-ecw_finance_budget_oc[[#This Row],[Total amount]])/ecw_finance_budget_oc[[#This Row],[Total amount]]),0)</f>
        <v>0</v>
      </c>
      <c r="Q49" s="223"/>
      <c r="R49" s="266" t="s">
        <v>126</v>
      </c>
      <c r="S49" s="266" t="str">
        <f>'General information'!$C$2</f>
        <v>|||||||</v>
      </c>
      <c r="AA49"/>
    </row>
    <row r="50" spans="2:27" ht="30.95" customHeight="1">
      <c r="B50" s="238"/>
      <c r="C50" s="344"/>
      <c r="D50" s="345"/>
      <c r="E50" s="346"/>
      <c r="F50" s="346"/>
      <c r="G50" s="338"/>
      <c r="H50" s="144">
        <f>SUM(ecw_finance_budget_oc[[#This Row],[Total Budget Year 1]:[Total Budget Year 5]])</f>
        <v>0</v>
      </c>
      <c r="I50" s="334"/>
      <c r="J50" s="334"/>
      <c r="K50" s="335"/>
      <c r="L50" s="335"/>
      <c r="M50" s="334"/>
      <c r="N50" s="179">
        <f>SUM(ecw_finance_budget_oc[[#This Row],[Total Budget Year 1 - Revised]:[Total Budget Year 5 - Revised]])</f>
        <v>0</v>
      </c>
      <c r="O50" s="218"/>
      <c r="P50" s="145">
        <f>IFERROR(IF(SUM(ecw_finance_budget_oc[[#This Row],[Revised amount]]-ecw_finance_budget_oc[[#This Row],[Total amount]])/ecw_finance_budget_oc[[#This Row],[Total amount]]=-1, 0,SUM(ecw_finance_budget_oc[[#This Row],[Revised amount]]-ecw_finance_budget_oc[[#This Row],[Total amount]])/ecw_finance_budget_oc[[#This Row],[Total amount]]),0)</f>
        <v>0</v>
      </c>
      <c r="Q50" s="222"/>
      <c r="R50" s="266" t="s">
        <v>126</v>
      </c>
      <c r="S50" s="266" t="str">
        <f>'General information'!$C$2</f>
        <v>|||||||</v>
      </c>
      <c r="AA50"/>
    </row>
    <row r="51" spans="2:27" ht="30.95" customHeight="1">
      <c r="B51" s="238"/>
      <c r="C51" s="344"/>
      <c r="D51" s="345"/>
      <c r="E51" s="346"/>
      <c r="F51" s="346"/>
      <c r="G51" s="338"/>
      <c r="H51" s="144">
        <f>SUM(ecw_finance_budget_oc[[#This Row],[Total Budget Year 1]:[Total Budget Year 5]])</f>
        <v>0</v>
      </c>
      <c r="I51" s="334"/>
      <c r="J51" s="334"/>
      <c r="K51" s="335"/>
      <c r="L51" s="335"/>
      <c r="M51" s="334"/>
      <c r="N51" s="179">
        <f>SUM(ecw_finance_budget_oc[[#This Row],[Total Budget Year 1 - Revised]:[Total Budget Year 5 - Revised]])</f>
        <v>0</v>
      </c>
      <c r="O51" s="219"/>
      <c r="P51" s="145">
        <f>IFERROR(IF(SUM(ecw_finance_budget_oc[[#This Row],[Revised amount]]-ecw_finance_budget_oc[[#This Row],[Total amount]])/ecw_finance_budget_oc[[#This Row],[Total amount]]=-1, 0,SUM(ecw_finance_budget_oc[[#This Row],[Revised amount]]-ecw_finance_budget_oc[[#This Row],[Total amount]])/ecw_finance_budget_oc[[#This Row],[Total amount]]),0)</f>
        <v>0</v>
      </c>
      <c r="Q51" s="223"/>
      <c r="R51" s="266" t="s">
        <v>126</v>
      </c>
      <c r="S51" s="266" t="str">
        <f>'General information'!$C$2</f>
        <v>|||||||</v>
      </c>
      <c r="AA51"/>
    </row>
    <row r="52" spans="2:27" ht="30.95" customHeight="1">
      <c r="B52" s="238"/>
      <c r="C52" s="347"/>
      <c r="D52" s="348"/>
      <c r="E52" s="349"/>
      <c r="F52" s="349"/>
      <c r="G52" s="350"/>
      <c r="H52" s="144">
        <f>SUM(ecw_finance_budget_oc[[#This Row],[Total Budget Year 1]:[Total Budget Year 5]])</f>
        <v>0</v>
      </c>
      <c r="I52" s="334"/>
      <c r="J52" s="334"/>
      <c r="K52" s="335"/>
      <c r="L52" s="335"/>
      <c r="M52" s="334"/>
      <c r="N52" s="179">
        <f>SUM(ecw_finance_budget_oc[[#This Row],[Total Budget Year 1 - Revised]:[Total Budget Year 5 - Revised]])</f>
        <v>0</v>
      </c>
      <c r="O52" s="220"/>
      <c r="P52" s="145">
        <f>IFERROR(IF(SUM(ecw_finance_budget_oc[[#This Row],[Revised amount]]-ecw_finance_budget_oc[[#This Row],[Total amount]])/ecw_finance_budget_oc[[#This Row],[Total amount]]=-1, 0,SUM(ecw_finance_budget_oc[[#This Row],[Revised amount]]-ecw_finance_budget_oc[[#This Row],[Total amount]])/ecw_finance_budget_oc[[#This Row],[Total amount]]),0)</f>
        <v>0</v>
      </c>
      <c r="Q52" s="224"/>
      <c r="R52" s="266" t="s">
        <v>126</v>
      </c>
      <c r="S52" s="266" t="str">
        <f>'General information'!$C$2</f>
        <v>|||||||</v>
      </c>
      <c r="AA52"/>
    </row>
    <row r="53" spans="2:27" ht="30.95" customHeight="1">
      <c r="B53" s="238"/>
      <c r="C53" s="351"/>
      <c r="D53" s="352"/>
      <c r="E53" s="353"/>
      <c r="F53" s="353"/>
      <c r="G53" s="354"/>
      <c r="H53" s="144">
        <f>SUM(ecw_finance_budget_oc[[#This Row],[Total Budget Year 1]:[Total Budget Year 5]])</f>
        <v>0</v>
      </c>
      <c r="I53" s="334"/>
      <c r="J53" s="334"/>
      <c r="K53" s="335"/>
      <c r="L53" s="335"/>
      <c r="M53" s="334"/>
      <c r="N53" s="179">
        <f>SUM(ecw_finance_budget_oc[[#This Row],[Total Budget Year 1 - Revised]:[Total Budget Year 5 - Revised]])</f>
        <v>0</v>
      </c>
      <c r="O53" s="218"/>
      <c r="P53" s="145">
        <f>IFERROR(IF(SUM(ecw_finance_budget_oc[[#This Row],[Revised amount]]-ecw_finance_budget_oc[[#This Row],[Total amount]])/ecw_finance_budget_oc[[#This Row],[Total amount]]=-1, 0,SUM(ecw_finance_budget_oc[[#This Row],[Revised amount]]-ecw_finance_budget_oc[[#This Row],[Total amount]])/ecw_finance_budget_oc[[#This Row],[Total amount]]),0)</f>
        <v>0</v>
      </c>
      <c r="Q53" s="222"/>
      <c r="R53" s="266" t="s">
        <v>126</v>
      </c>
      <c r="S53" s="266" t="str">
        <f>'General information'!$C$2</f>
        <v>|||||||</v>
      </c>
      <c r="AA53"/>
    </row>
    <row r="54" spans="2:27" ht="30.95" customHeight="1">
      <c r="B54" s="238"/>
      <c r="C54" s="351"/>
      <c r="D54" s="355"/>
      <c r="E54" s="349"/>
      <c r="F54" s="349"/>
      <c r="G54" s="354"/>
      <c r="H54" s="144">
        <f>SUM(ecw_finance_budget_oc[[#This Row],[Total Budget Year 1]:[Total Budget Year 5]])</f>
        <v>0</v>
      </c>
      <c r="I54" s="334"/>
      <c r="J54" s="334"/>
      <c r="K54" s="335"/>
      <c r="L54" s="335"/>
      <c r="M54" s="334"/>
      <c r="N54" s="179">
        <f>SUM(ecw_finance_budget_oc[[#This Row],[Total Budget Year 1 - Revised]:[Total Budget Year 5 - Revised]])</f>
        <v>0</v>
      </c>
      <c r="O54" s="218"/>
      <c r="P54" s="145">
        <f>IFERROR(IF(SUM(ecw_finance_budget_oc[[#This Row],[Revised amount]]-ecw_finance_budget_oc[[#This Row],[Total amount]])/ecw_finance_budget_oc[[#This Row],[Total amount]]=-1, 0,SUM(ecw_finance_budget_oc[[#This Row],[Revised amount]]-ecw_finance_budget_oc[[#This Row],[Total amount]])/ecw_finance_budget_oc[[#This Row],[Total amount]]),0)</f>
        <v>0</v>
      </c>
      <c r="Q54" s="222"/>
      <c r="R54" s="266" t="s">
        <v>126</v>
      </c>
      <c r="S54" s="266" t="str">
        <f>'General information'!$C$2</f>
        <v>|||||||</v>
      </c>
      <c r="AA54"/>
    </row>
    <row r="55" spans="2:27" ht="30.95" customHeight="1">
      <c r="B55" s="238"/>
      <c r="C55" s="351"/>
      <c r="D55" s="355"/>
      <c r="E55" s="349"/>
      <c r="F55" s="349"/>
      <c r="G55" s="354"/>
      <c r="H55" s="144">
        <f>SUM(ecw_finance_budget_oc[[#This Row],[Total Budget Year 1]:[Total Budget Year 5]])</f>
        <v>0</v>
      </c>
      <c r="I55" s="334"/>
      <c r="J55" s="334"/>
      <c r="K55" s="335"/>
      <c r="L55" s="335"/>
      <c r="M55" s="334"/>
      <c r="N55" s="179">
        <f>SUM(ecw_finance_budget_oc[[#This Row],[Total Budget Year 1 - Revised]:[Total Budget Year 5 - Revised]])</f>
        <v>0</v>
      </c>
      <c r="O55" s="218"/>
      <c r="P55" s="145">
        <f>IFERROR(IF(SUM(ecw_finance_budget_oc[[#This Row],[Revised amount]]-ecw_finance_budget_oc[[#This Row],[Total amount]])/ecw_finance_budget_oc[[#This Row],[Total amount]]=-1, 0,SUM(ecw_finance_budget_oc[[#This Row],[Revised amount]]-ecw_finance_budget_oc[[#This Row],[Total amount]])/ecw_finance_budget_oc[[#This Row],[Total amount]]),0)</f>
        <v>0</v>
      </c>
      <c r="Q55" s="222"/>
      <c r="R55" s="266" t="s">
        <v>126</v>
      </c>
      <c r="S55" s="266" t="str">
        <f>'General information'!$C$2</f>
        <v>|||||||</v>
      </c>
      <c r="AA55"/>
    </row>
    <row r="56" spans="2:27" ht="30.95" customHeight="1">
      <c r="B56" s="238"/>
      <c r="C56" s="351"/>
      <c r="D56" s="355"/>
      <c r="E56" s="349"/>
      <c r="F56" s="349"/>
      <c r="G56" s="354"/>
      <c r="H56" s="144">
        <f>SUM(ecw_finance_budget_oc[[#This Row],[Total Budget Year 1]:[Total Budget Year 5]])</f>
        <v>0</v>
      </c>
      <c r="I56" s="334"/>
      <c r="J56" s="334"/>
      <c r="K56" s="335"/>
      <c r="L56" s="335"/>
      <c r="M56" s="334"/>
      <c r="N56" s="179">
        <f>SUM(ecw_finance_budget_oc[[#This Row],[Total Budget Year 1 - Revised]:[Total Budget Year 5 - Revised]])</f>
        <v>0</v>
      </c>
      <c r="O56" s="218"/>
      <c r="P56" s="145">
        <f>IFERROR(IF(SUM(ecw_finance_budget_oc[[#This Row],[Revised amount]]-ecw_finance_budget_oc[[#This Row],[Total amount]])/ecw_finance_budget_oc[[#This Row],[Total amount]]=-1, 0,SUM(ecw_finance_budget_oc[[#This Row],[Revised amount]]-ecw_finance_budget_oc[[#This Row],[Total amount]])/ecw_finance_budget_oc[[#This Row],[Total amount]]),0)</f>
        <v>0</v>
      </c>
      <c r="Q56" s="222"/>
      <c r="R56" s="266" t="s">
        <v>126</v>
      </c>
      <c r="S56" s="266" t="str">
        <f>'General information'!$C$2</f>
        <v>|||||||</v>
      </c>
      <c r="AA56"/>
    </row>
    <row r="57" spans="2:27" ht="30.95" customHeight="1">
      <c r="B57" s="238"/>
      <c r="C57" s="351"/>
      <c r="D57" s="355"/>
      <c r="E57" s="349"/>
      <c r="F57" s="349"/>
      <c r="G57" s="354"/>
      <c r="H57" s="144">
        <f>SUM(ecw_finance_budget_oc[[#This Row],[Total Budget Year 1]:[Total Budget Year 5]])</f>
        <v>0</v>
      </c>
      <c r="I57" s="334"/>
      <c r="J57" s="334"/>
      <c r="K57" s="335"/>
      <c r="L57" s="335"/>
      <c r="M57" s="334"/>
      <c r="N57" s="179">
        <f>SUM(ecw_finance_budget_oc[[#This Row],[Total Budget Year 1 - Revised]:[Total Budget Year 5 - Revised]])</f>
        <v>0</v>
      </c>
      <c r="O57" s="218"/>
      <c r="P57" s="145">
        <f>IFERROR(IF(SUM(ecw_finance_budget_oc[[#This Row],[Revised amount]]-ecw_finance_budget_oc[[#This Row],[Total amount]])/ecw_finance_budget_oc[[#This Row],[Total amount]]=-1, 0,SUM(ecw_finance_budget_oc[[#This Row],[Revised amount]]-ecw_finance_budget_oc[[#This Row],[Total amount]])/ecw_finance_budget_oc[[#This Row],[Total amount]]),0)</f>
        <v>0</v>
      </c>
      <c r="Q57" s="222"/>
      <c r="R57" s="266" t="s">
        <v>126</v>
      </c>
      <c r="S57" s="266" t="str">
        <f>'General information'!$C$2</f>
        <v>|||||||</v>
      </c>
      <c r="AA57"/>
    </row>
    <row r="58" spans="2:27" ht="30.95" customHeight="1">
      <c r="B58" s="238"/>
      <c r="C58" s="351"/>
      <c r="D58" s="355"/>
      <c r="E58" s="349"/>
      <c r="F58" s="349"/>
      <c r="G58" s="354"/>
      <c r="H58" s="144">
        <f>SUM(ecw_finance_budget_oc[[#This Row],[Total Budget Year 1]:[Total Budget Year 5]])</f>
        <v>0</v>
      </c>
      <c r="I58" s="334"/>
      <c r="J58" s="334"/>
      <c r="K58" s="335"/>
      <c r="L58" s="335"/>
      <c r="M58" s="334"/>
      <c r="N58" s="179">
        <f>SUM(ecw_finance_budget_oc[[#This Row],[Total Budget Year 1 - Revised]:[Total Budget Year 5 - Revised]])</f>
        <v>0</v>
      </c>
      <c r="O58" s="218"/>
      <c r="P58" s="145">
        <f>IFERROR(IF(SUM(ecw_finance_budget_oc[[#This Row],[Revised amount]]-ecw_finance_budget_oc[[#This Row],[Total amount]])/ecw_finance_budget_oc[[#This Row],[Total amount]]=-1, 0,SUM(ecw_finance_budget_oc[[#This Row],[Revised amount]]-ecw_finance_budget_oc[[#This Row],[Total amount]])/ecw_finance_budget_oc[[#This Row],[Total amount]]),0)</f>
        <v>0</v>
      </c>
      <c r="Q58" s="222"/>
      <c r="R58" s="266" t="s">
        <v>126</v>
      </c>
      <c r="S58" s="266" t="str">
        <f>'General information'!$C$2</f>
        <v>|||||||</v>
      </c>
      <c r="AA58"/>
    </row>
    <row r="59" spans="2:27" ht="30.95" customHeight="1">
      <c r="B59" s="238"/>
      <c r="C59" s="351"/>
      <c r="D59" s="355"/>
      <c r="E59" s="349"/>
      <c r="F59" s="349"/>
      <c r="G59" s="354"/>
      <c r="H59" s="144">
        <f>SUM(ecw_finance_budget_oc[[#This Row],[Total Budget Year 1]:[Total Budget Year 5]])</f>
        <v>0</v>
      </c>
      <c r="I59" s="334"/>
      <c r="J59" s="334"/>
      <c r="K59" s="335"/>
      <c r="L59" s="335"/>
      <c r="M59" s="334"/>
      <c r="N59" s="179">
        <f>SUM(ecw_finance_budget_oc[[#This Row],[Total Budget Year 1 - Revised]:[Total Budget Year 5 - Revised]])</f>
        <v>0</v>
      </c>
      <c r="O59" s="218"/>
      <c r="P59" s="145">
        <f>IFERROR(IF(SUM(ecw_finance_budget_oc[[#This Row],[Revised amount]]-ecw_finance_budget_oc[[#This Row],[Total amount]])/ecw_finance_budget_oc[[#This Row],[Total amount]]=-1, 0,SUM(ecw_finance_budget_oc[[#This Row],[Revised amount]]-ecw_finance_budget_oc[[#This Row],[Total amount]])/ecw_finance_budget_oc[[#This Row],[Total amount]]),0)</f>
        <v>0</v>
      </c>
      <c r="Q59" s="222"/>
      <c r="R59" s="266" t="s">
        <v>126</v>
      </c>
      <c r="S59" s="266" t="str">
        <f>'General information'!$C$2</f>
        <v>|||||||</v>
      </c>
      <c r="AA59"/>
    </row>
    <row r="60" spans="2:27" ht="30.95" customHeight="1">
      <c r="B60" s="278"/>
      <c r="C60" s="351"/>
      <c r="D60" s="355"/>
      <c r="E60" s="349"/>
      <c r="F60" s="349"/>
      <c r="G60" s="354"/>
      <c r="H60" s="144">
        <f>SUM(ecw_finance_budget_oc[[#This Row],[Total Budget Year 1]:[Total Budget Year 5]])</f>
        <v>0</v>
      </c>
      <c r="I60" s="336"/>
      <c r="J60" s="337"/>
      <c r="K60" s="338"/>
      <c r="L60" s="323"/>
      <c r="M60" s="339"/>
      <c r="N60" s="179">
        <f>SUM(ecw_finance_budget_oc[[#This Row],[Total Budget Year 1 - Revised]:[Total Budget Year 5 - Revised]])</f>
        <v>0</v>
      </c>
      <c r="O60" s="322"/>
      <c r="P60" s="145">
        <f>IFERROR(IF(SUM(ecw_finance_budget_oc[[#This Row],[Revised amount]]-ecw_finance_budget_oc[[#This Row],[Total amount]])/ecw_finance_budget_oc[[#This Row],[Total amount]]=-1, 0,SUM(ecw_finance_budget_oc[[#This Row],[Revised amount]]-ecw_finance_budget_oc[[#This Row],[Total amount]])/ecw_finance_budget_oc[[#This Row],[Total amount]]),0)</f>
        <v>0</v>
      </c>
      <c r="Q60" s="222"/>
      <c r="R60" s="266"/>
      <c r="S60" s="266" t="str">
        <f>'General information'!$C$2</f>
        <v>|||||||</v>
      </c>
      <c r="AA60"/>
    </row>
    <row r="61" spans="2:27" ht="30.95" customHeight="1">
      <c r="B61" s="238"/>
      <c r="C61" s="351"/>
      <c r="D61" s="355"/>
      <c r="E61" s="349"/>
      <c r="F61" s="349"/>
      <c r="G61" s="356"/>
      <c r="H61" s="144">
        <f>SUM(ecw_finance_budget_oc[[#This Row],[Total Budget Year 1]:[Total Budget Year 5]])</f>
        <v>0</v>
      </c>
      <c r="I61" s="334"/>
      <c r="J61" s="334"/>
      <c r="K61" s="335"/>
      <c r="L61" s="335"/>
      <c r="M61" s="334"/>
      <c r="N61" s="254">
        <f>SUM(ecw_finance_budget_oc[[#This Row],[Total Budget Year 1 - Revised]:[Total Budget Year 5 - Revised]])</f>
        <v>0</v>
      </c>
      <c r="O61" s="220"/>
      <c r="P61" s="145">
        <f>IFERROR(IF(SUM(ecw_finance_budget_oc[[#This Row],[Revised amount]]-ecw_finance_budget_oc[[#This Row],[Total amount]])/ecw_finance_budget_oc[[#This Row],[Total amount]]=-1, 0,SUM(ecw_finance_budget_oc[[#This Row],[Revised amount]]-ecw_finance_budget_oc[[#This Row],[Total amount]])/ecw_finance_budget_oc[[#This Row],[Total amount]]),0)</f>
        <v>0</v>
      </c>
      <c r="Q61" s="164"/>
      <c r="R61" s="266" t="s">
        <v>126</v>
      </c>
      <c r="S61" s="266" t="str">
        <f>'General information'!$C$2</f>
        <v>|||||||</v>
      </c>
      <c r="AA61"/>
    </row>
    <row r="62" spans="2:27" ht="30" customHeight="1">
      <c r="B62" s="255" t="s">
        <v>130</v>
      </c>
      <c r="C62" s="256">
        <f>SUM(C47:C61)</f>
        <v>0</v>
      </c>
      <c r="D62" s="256">
        <f t="shared" ref="D62:H62" si="11">SUM(D47:D61)</f>
        <v>0</v>
      </c>
      <c r="E62" s="256">
        <f t="shared" si="11"/>
        <v>0</v>
      </c>
      <c r="F62" s="256">
        <f t="shared" si="11"/>
        <v>0</v>
      </c>
      <c r="G62" s="256">
        <f t="shared" si="11"/>
        <v>0</v>
      </c>
      <c r="H62" s="257">
        <f t="shared" si="11"/>
        <v>0</v>
      </c>
      <c r="I62" s="256">
        <f>SUM(I47:I61)</f>
        <v>0</v>
      </c>
      <c r="J62" s="256">
        <f t="shared" ref="J62:N62" si="12">SUM(J47:J61)</f>
        <v>0</v>
      </c>
      <c r="K62" s="256">
        <f t="shared" si="12"/>
        <v>0</v>
      </c>
      <c r="L62" s="256">
        <f t="shared" si="12"/>
        <v>0</v>
      </c>
      <c r="M62" s="256">
        <f t="shared" si="12"/>
        <v>0</v>
      </c>
      <c r="N62" s="257">
        <f t="shared" si="12"/>
        <v>0</v>
      </c>
      <c r="O62" s="177"/>
      <c r="P62" s="230" t="e">
        <f>IF(SUM(N62-H62)/H62=-1, "", SUM(N62-H62)/H62)</f>
        <v>#DIV/0!</v>
      </c>
      <c r="Q62" s="178"/>
      <c r="Y62" s="1"/>
      <c r="AA62"/>
    </row>
    <row r="63" spans="2:27" ht="30" customHeight="1">
      <c r="B63" s="255" t="s">
        <v>131</v>
      </c>
      <c r="C63" s="256">
        <f>SUM(C47:C61)</f>
        <v>0</v>
      </c>
      <c r="D63" s="256">
        <f>C63+SUM(D47:D61)</f>
        <v>0</v>
      </c>
      <c r="E63" s="256">
        <f t="shared" ref="E63:G63" si="13">D63+SUM(E47:E61)</f>
        <v>0</v>
      </c>
      <c r="F63" s="256">
        <f t="shared" si="13"/>
        <v>0</v>
      </c>
      <c r="G63" s="256">
        <f t="shared" si="13"/>
        <v>0</v>
      </c>
      <c r="H63" s="257">
        <f>SUM(H47:H61)</f>
        <v>0</v>
      </c>
      <c r="I63" s="256">
        <f>SUM(I47:I61)</f>
        <v>0</v>
      </c>
      <c r="J63" s="256">
        <f>I63+SUM(J47:J61)</f>
        <v>0</v>
      </c>
      <c r="K63" s="256">
        <f t="shared" ref="K63:M63" si="14">J63+SUM(K47:K61)</f>
        <v>0</v>
      </c>
      <c r="L63" s="256">
        <f t="shared" si="14"/>
        <v>0</v>
      </c>
      <c r="M63" s="256">
        <f t="shared" si="14"/>
        <v>0</v>
      </c>
      <c r="N63" s="257">
        <f>SUM(N47:N61)</f>
        <v>0</v>
      </c>
      <c r="P63" s="229" t="e">
        <f>IF(SUM(N63-H63)/H63=-1, "", SUM(N63-H63)/H63)</f>
        <v>#DIV/0!</v>
      </c>
    </row>
    <row r="64" spans="2:27" ht="43.5" customHeight="1"/>
    <row r="65" spans="2:9" ht="32.1" customHeight="1" thickBot="1">
      <c r="B65" s="546" t="s">
        <v>132</v>
      </c>
      <c r="C65" s="546"/>
      <c r="D65" s="546"/>
      <c r="E65" s="546"/>
      <c r="F65" s="546"/>
      <c r="G65" s="546"/>
      <c r="H65" s="546"/>
    </row>
    <row r="66" spans="2:9" ht="24" customHeight="1">
      <c r="C66" s="187" t="s">
        <v>24</v>
      </c>
      <c r="D66" s="187" t="s">
        <v>24</v>
      </c>
      <c r="E66" s="187" t="s">
        <v>24</v>
      </c>
      <c r="F66" s="187" t="s">
        <v>24</v>
      </c>
      <c r="G66" s="187" t="s">
        <v>24</v>
      </c>
      <c r="H66" s="188" t="s">
        <v>133</v>
      </c>
    </row>
    <row r="67" spans="2:9" ht="27.95" customHeight="1">
      <c r="B67" s="146" t="s">
        <v>134</v>
      </c>
      <c r="C67" s="147" t="s">
        <v>135</v>
      </c>
      <c r="D67" s="148" t="s">
        <v>136</v>
      </c>
      <c r="E67" s="148" t="s">
        <v>137</v>
      </c>
      <c r="F67" s="234" t="s">
        <v>138</v>
      </c>
      <c r="G67" s="181" t="s">
        <v>139</v>
      </c>
      <c r="H67" s="325" t="s">
        <v>140</v>
      </c>
    </row>
    <row r="68" spans="2:9" ht="39.950000000000003" customHeight="1">
      <c r="B68" s="541" t="s">
        <v>141</v>
      </c>
      <c r="C68" s="462" t="str" cm="1">
        <f t="array" ref="C68">IFERROR(_xlfn._xlws.SORT(_xlfn.UNIQUE(_xlfn._xlws.FILTER(ecw_finance_budget_pc[Outcome],(ecw_finance_budget_pc[Outcome]&lt;&gt;"")*(ecw_finance_budget_pc[Outcome]&lt;&gt;"Outcome")))),"")</f>
        <v/>
      </c>
      <c r="D68" s="189">
        <f>SUMIF(ecw_finance_budget_pc[Outcome],$C68,ecw_finance_budget_pc[Total amount])</f>
        <v>0</v>
      </c>
      <c r="E68" s="191" t="str">
        <f>IFERROR(D68/$D$82,"")</f>
        <v/>
      </c>
      <c r="F68" s="190">
        <f>IF(SUMIF(ecw_finance_budget_pc[Outcome],$C68,ecw_finance_budget_pc[New total amount])=0, 0,SUMIF(ecw_finance_budget_pc[Outcome],$C68,ecw_finance_budget_pc[New total amount]))</f>
        <v>0</v>
      </c>
      <c r="G68" s="191" t="str">
        <f>IF(IFERROR(SUM(F68-D68)/D68,"")=-1,"",IFERROR(SUM(F68-D68)/D68,""))</f>
        <v/>
      </c>
      <c r="H68" s="225"/>
    </row>
    <row r="69" spans="2:9" ht="39.950000000000003" customHeight="1">
      <c r="B69" s="542"/>
      <c r="C69" s="462"/>
      <c r="D69" s="189">
        <f>SUMIF(ecw_finance_budget_pc[Outcome],$C69,ecw_finance_budget_pc[Total amount])</f>
        <v>0</v>
      </c>
      <c r="E69" s="191" t="str">
        <f t="shared" ref="E69:E79" si="15">IFERROR(D69/$D$82,"")</f>
        <v/>
      </c>
      <c r="F69" s="190">
        <f>IF(SUMIF(ecw_finance_budget_pc[Outcome],$C69,ecw_finance_budget_pc[New total amount])=0, 0,SUMIF(ecw_finance_budget_pc[Outcome],$C69,ecw_finance_budget_pc[New total amount]))</f>
        <v>0</v>
      </c>
      <c r="G69" s="191" t="str">
        <f t="shared" ref="G69:G79" si="16">IF(IFERROR(SUM(F69-D69)/D69,"")=-1,"",IFERROR(SUM(F69-D69)/D69,""))</f>
        <v/>
      </c>
      <c r="H69" s="225"/>
    </row>
    <row r="70" spans="2:9" ht="39.950000000000003" customHeight="1">
      <c r="B70" s="542"/>
      <c r="C70" s="462"/>
      <c r="D70" s="189">
        <f>SUMIF(ecw_finance_budget_pc[Outcome],$C70,ecw_finance_budget_pc[Total amount])</f>
        <v>0</v>
      </c>
      <c r="E70" s="191" t="str">
        <f t="shared" si="15"/>
        <v/>
      </c>
      <c r="F70" s="190">
        <f>IF(SUMIF(ecw_finance_budget_pc[Outcome],$C70,ecw_finance_budget_pc[New total amount])=0, 0,SUMIF(ecw_finance_budget_pc[Outcome],$C70,ecw_finance_budget_pc[New total amount]))</f>
        <v>0</v>
      </c>
      <c r="G70" s="191" t="str">
        <f t="shared" si="16"/>
        <v/>
      </c>
      <c r="H70" s="225"/>
      <c r="I70" s="160"/>
    </row>
    <row r="71" spans="2:9" ht="39.950000000000003" customHeight="1">
      <c r="B71" s="542"/>
      <c r="C71" s="462"/>
      <c r="D71" s="189">
        <f>SUMIF(ecw_finance_budget_pc[Outcome],$C71,ecw_finance_budget_pc[Total amount])</f>
        <v>0</v>
      </c>
      <c r="E71" s="191" t="str">
        <f t="shared" si="15"/>
        <v/>
      </c>
      <c r="F71" s="190">
        <f>IF(SUMIF(ecw_finance_budget_pc[Outcome],$C71,ecw_finance_budget_pc[New total amount])=0, 0,SUMIF(ecw_finance_budget_pc[Outcome],$C71,ecw_finance_budget_pc[New total amount]))</f>
        <v>0</v>
      </c>
      <c r="G71" s="191" t="str">
        <f t="shared" si="16"/>
        <v/>
      </c>
      <c r="H71" s="225"/>
    </row>
    <row r="72" spans="2:9" ht="39.950000000000003" customHeight="1">
      <c r="B72" s="542"/>
      <c r="C72" s="462"/>
      <c r="D72" s="189">
        <f>SUMIF(ecw_finance_budget_pc[Outcome],$C72,ecw_finance_budget_pc[Total amount])</f>
        <v>0</v>
      </c>
      <c r="E72" s="191" t="str">
        <f t="shared" si="15"/>
        <v/>
      </c>
      <c r="F72" s="190">
        <f>IF(SUMIF(ecw_finance_budget_pc[Outcome],$C72,ecw_finance_budget_pc[New total amount])=0, 0,SUMIF(ecw_finance_budget_pc[Outcome],$C72,ecw_finance_budget_pc[New total amount]))</f>
        <v>0</v>
      </c>
      <c r="G72" s="191" t="str">
        <f t="shared" si="16"/>
        <v/>
      </c>
      <c r="H72" s="225"/>
    </row>
    <row r="73" spans="2:9" ht="39.950000000000003" customHeight="1">
      <c r="B73" s="542"/>
      <c r="C73" s="462"/>
      <c r="D73" s="189">
        <f>SUMIF(ecw_finance_budget_pc[Outcome],$C73,ecw_finance_budget_pc[Total amount])</f>
        <v>0</v>
      </c>
      <c r="E73" s="191" t="str">
        <f t="shared" si="15"/>
        <v/>
      </c>
      <c r="F73" s="190">
        <f>IF(SUMIF(ecw_finance_budget_pc[Outcome],$C73,ecw_finance_budget_pc[New total amount])=0, 0,SUMIF(ecw_finance_budget_pc[Outcome],$C73,ecw_finance_budget_pc[New total amount]))</f>
        <v>0</v>
      </c>
      <c r="G73" s="191" t="str">
        <f t="shared" si="16"/>
        <v/>
      </c>
      <c r="H73" s="225"/>
    </row>
    <row r="74" spans="2:9" ht="39.950000000000003" customHeight="1">
      <c r="B74" s="542"/>
      <c r="C74" s="462"/>
      <c r="D74" s="189">
        <f>SUMIF(ecw_finance_budget_pc[Outcome],$C74,ecw_finance_budget_pc[Total amount])</f>
        <v>0</v>
      </c>
      <c r="E74" s="191" t="str">
        <f t="shared" si="15"/>
        <v/>
      </c>
      <c r="F74" s="190">
        <f>IF(SUMIF(ecw_finance_budget_pc[Outcome],$C74,ecw_finance_budget_pc[New total amount])=0, 0,SUMIF(ecw_finance_budget_pc[Outcome],$C74,ecw_finance_budget_pc[New total amount]))</f>
        <v>0</v>
      </c>
      <c r="G74" s="191" t="str">
        <f t="shared" si="16"/>
        <v/>
      </c>
      <c r="H74" s="225"/>
    </row>
    <row r="75" spans="2:9" ht="39.950000000000003" customHeight="1">
      <c r="B75" s="542"/>
      <c r="C75" s="462"/>
      <c r="D75" s="189">
        <f>SUMIF(ecw_finance_budget_pc[Outcome],$C75,ecw_finance_budget_pc[Total amount])</f>
        <v>0</v>
      </c>
      <c r="E75" s="191" t="str">
        <f t="shared" si="15"/>
        <v/>
      </c>
      <c r="F75" s="190">
        <f>IF(SUMIF(ecw_finance_budget_pc[Outcome],$C75,ecw_finance_budget_pc[New total amount])=0, 0,SUMIF(ecw_finance_budget_pc[Outcome],$C75,ecw_finance_budget_pc[New total amount]))</f>
        <v>0</v>
      </c>
      <c r="G75" s="191" t="str">
        <f t="shared" si="16"/>
        <v/>
      </c>
      <c r="H75" s="225"/>
    </row>
    <row r="76" spans="2:9" ht="39.950000000000003" customHeight="1">
      <c r="B76" s="542"/>
      <c r="C76" s="462"/>
      <c r="D76" s="189">
        <f>SUMIF(ecw_finance_budget_pc[Outcome],$C76,ecw_finance_budget_pc[Total amount])</f>
        <v>0</v>
      </c>
      <c r="E76" s="191" t="str">
        <f t="shared" si="15"/>
        <v/>
      </c>
      <c r="F76" s="190">
        <f>IF(SUMIF(ecw_finance_budget_pc[Outcome],$C76,ecw_finance_budget_pc[New total amount])=0, 0,SUMIF(ecw_finance_budget_pc[Outcome],$C76,ecw_finance_budget_pc[New total amount]))</f>
        <v>0</v>
      </c>
      <c r="G76" s="191" t="str">
        <f t="shared" si="16"/>
        <v/>
      </c>
      <c r="H76" s="225"/>
    </row>
    <row r="77" spans="2:9" ht="39.950000000000003" customHeight="1">
      <c r="B77" s="542"/>
      <c r="C77" s="463"/>
      <c r="D77" s="189">
        <f>SUMIF(ecw_finance_budget_pc[Outcome],$C77,ecw_finance_budget_pc[Total amount])</f>
        <v>0</v>
      </c>
      <c r="E77" s="191" t="str">
        <f t="shared" si="15"/>
        <v/>
      </c>
      <c r="F77" s="211">
        <f>IF(SUMIF(ecw_finance_budget_pc[Outcome],$C77,ecw_finance_budget_pc[New total amount])=0, 0,SUMIF(ecw_finance_budget_pc[Outcome],$C77,ecw_finance_budget_pc[New total amount]))</f>
        <v>0</v>
      </c>
      <c r="G77" s="210" t="str">
        <f t="shared" si="16"/>
        <v/>
      </c>
      <c r="H77" s="225"/>
    </row>
    <row r="78" spans="2:9" ht="27.95" customHeight="1">
      <c r="B78" s="543"/>
      <c r="C78" s="212" t="s">
        <v>142</v>
      </c>
      <c r="D78" s="213">
        <f>SUM(D68:D77)</f>
        <v>0</v>
      </c>
      <c r="E78" s="235" t="str">
        <f t="shared" si="15"/>
        <v/>
      </c>
      <c r="F78" s="214">
        <f>SUM(F68:F77)</f>
        <v>0</v>
      </c>
      <c r="G78" s="235" t="str">
        <f t="shared" si="16"/>
        <v/>
      </c>
      <c r="H78" s="225"/>
    </row>
    <row r="79" spans="2:9" ht="27.95" customHeight="1">
      <c r="B79" s="216" t="s">
        <v>143</v>
      </c>
      <c r="C79" s="212" t="s">
        <v>144</v>
      </c>
      <c r="D79" s="213">
        <f>SUM(ecw_finance_budget_oc[Total amount])</f>
        <v>0</v>
      </c>
      <c r="E79" s="236" t="str">
        <f t="shared" si="15"/>
        <v/>
      </c>
      <c r="F79" s="215">
        <f>IF(SUM(ecw_finance_budget_oc[Revised amount])=0,0,SUM(ecw_finance_budget_oc[Revised amount]))</f>
        <v>0</v>
      </c>
      <c r="G79" s="235" t="str">
        <f t="shared" si="16"/>
        <v/>
      </c>
      <c r="H79" s="225"/>
    </row>
    <row r="80" spans="2:9" ht="27.95" customHeight="1">
      <c r="B80" s="544" t="s">
        <v>145</v>
      </c>
      <c r="C80" s="324" t="s">
        <v>146</v>
      </c>
      <c r="D80" s="373"/>
      <c r="E80" s="232" t="s">
        <v>57</v>
      </c>
      <c r="F80" s="374"/>
      <c r="G80" s="233" t="s">
        <v>57</v>
      </c>
      <c r="H80" s="225"/>
    </row>
    <row r="81" spans="2:8" ht="30" customHeight="1">
      <c r="B81" s="545"/>
      <c r="C81" s="231" t="s">
        <v>147</v>
      </c>
      <c r="D81" s="213">
        <f>SUM(D78:D79)*D80</f>
        <v>0</v>
      </c>
      <c r="E81" s="236">
        <f>IFERROR(D80,"")</f>
        <v>0</v>
      </c>
      <c r="F81" s="214">
        <f>SUM(F78:F79)*F80</f>
        <v>0</v>
      </c>
      <c r="G81" s="235">
        <f>IF(IFERROR(F80,"")=-1,"",IFERROR(F80,""))</f>
        <v>0</v>
      </c>
      <c r="H81" s="225"/>
    </row>
    <row r="82" spans="2:8" ht="33" customHeight="1">
      <c r="B82" s="172"/>
      <c r="C82" s="159" t="s">
        <v>148</v>
      </c>
      <c r="D82" s="150">
        <f>SUM(D78,D79,D81)</f>
        <v>0</v>
      </c>
      <c r="E82" s="183"/>
      <c r="F82" s="184">
        <f>SUM(F78,F79,F81)</f>
        <v>0</v>
      </c>
      <c r="G82" s="153" t="str">
        <f>IF(IFERROR(SUM(F82-D82)/D82,"")=-1,"",IFERROR(SUM(F82-D82)/D82,""))</f>
        <v/>
      </c>
      <c r="H82" s="151"/>
    </row>
    <row r="105" spans="3:10">
      <c r="C105" s="9"/>
      <c r="D105" s="2"/>
      <c r="E105" s="2"/>
      <c r="F105"/>
      <c r="G105" s="2"/>
      <c r="I105" s="2"/>
      <c r="J105" s="2"/>
    </row>
  </sheetData>
  <sheetProtection algorithmName="SHA-512" hashValue="LX+2Lu430u/GVmjcsF+uFsOS7CXQfaNQjo1+X7WAtaxsjoOBZc/RHTT3uht1/WQl31DS17xPiZ/9v2jsxUuLAA==" saltValue="NkDAJ9342ZB/fz+SouYVPQ==" spinCount="100000" sheet="1" selectLockedCells="1"/>
  <mergeCells count="12">
    <mergeCell ref="O2:R2"/>
    <mergeCell ref="N3:V3"/>
    <mergeCell ref="I42:Q42"/>
    <mergeCell ref="B39:H39"/>
    <mergeCell ref="H3:M3"/>
    <mergeCell ref="B68:B78"/>
    <mergeCell ref="B80:B81"/>
    <mergeCell ref="B65:H65"/>
    <mergeCell ref="B40:G40"/>
    <mergeCell ref="F36:G36"/>
    <mergeCell ref="F37:G37"/>
    <mergeCell ref="C42:H42"/>
  </mergeCells>
  <phoneticPr fontId="29" type="noConversion"/>
  <conditionalFormatting sqref="U8:U35">
    <cfRule type="cellIs" dxfId="243" priority="11" operator="greaterThan">
      <formula>0.3</formula>
    </cfRule>
  </conditionalFormatting>
  <conditionalFormatting sqref="D80 F80">
    <cfRule type="cellIs" dxfId="242" priority="6" operator="greaterThan">
      <formula>0.07</formula>
    </cfRule>
  </conditionalFormatting>
  <conditionalFormatting sqref="P62 P63 U36 U37">
    <cfRule type="containsErrors" dxfId="241" priority="21">
      <formula>ISERROR(P36)</formula>
    </cfRule>
  </conditionalFormatting>
  <dataValidations count="7">
    <dataValidation type="list" allowBlank="1" showInputMessage="1" showErrorMessage="1" sqref="B36" xr:uid="{CDD16A53-8E44-AE4E-914C-B47DFB3299E1}">
      <formula1>INDIRECT("tbl_cost_type[Type]")</formula1>
    </dataValidation>
    <dataValidation type="decimal" allowBlank="1" showInputMessage="1" showErrorMessage="1" errorTitle="ECW reporting alert" error="Only decimal values are allowed in this cell." sqref="N8:R35 T36:T37 V14:V36 X14:X35 H8:L35 I47:M61 C47:G61 D80 F80 M37:R37" xr:uid="{6521C579-874A-194A-B3D7-9E217277752E}">
      <formula1>0</formula1>
      <formula2>9999999999</formula2>
    </dataValidation>
    <dataValidation type="list" allowBlank="1" showInputMessage="1" showErrorMessage="1" sqref="G8:G35" xr:uid="{A78C69AB-F9A9-1441-B078-0B144FF3CCEA}">
      <formula1>INDIRECT("tbl_disability_marker[Disability marker]")</formula1>
    </dataValidation>
    <dataValidation allowBlank="1" showInputMessage="1" showErrorMessage="1" prompt="No: The intervention does not specifically target gender equality and empowerment of women or girls_x000a_Yes: The intervention specifically targets gender equality and empowerment of women or girls" sqref="F5" xr:uid="{68318F11-5086-435F-9D49-DE10996AC7CD}"/>
    <dataValidation allowBlank="1" showInputMessage="1" showErrorMessage="1" prompt="0 - Neutral/ no disability considerations for this intervention_x000a_1 - The intervention meets the requirements of children/adolescents with disabilities_x000a_2 - The intervention is specifically targeted to children/ adolescents with disabilities" sqref="G5" xr:uid="{38338A07-7F25-4D85-82BE-B7BF9B058BB9}"/>
    <dataValidation allowBlank="1" showInputMessage="1" showErrorMessage="1" promptTitle="Gender" prompt="When an intervention is gender targeted please choose one of the provided gender targeted options from the drop-down menu below." sqref="D5:E5" xr:uid="{8CEA2594-812D-47B3-8958-21F6E902E6E6}"/>
    <dataValidation type="list" allowBlank="1" showInputMessage="1" showErrorMessage="1" sqref="E8:E35" xr:uid="{8559124E-12CD-7E48-99B3-C91B12971EA9}">
      <formula1>INDIRECT("intervention[Intervention]")</formula1>
    </dataValidation>
  </dataValidations>
  <pageMargins left="0.7" right="0.7" top="0.75" bottom="0.75" header="0.3" footer="0.3"/>
  <pageSetup orientation="portrait" r:id="rId1"/>
  <ignoredErrors>
    <ignoredError sqref="E78" formula="1"/>
    <ignoredError sqref="P47:P61" calculatedColumn="1"/>
    <ignoredError sqref="P62" evalError="1"/>
  </ignoredErrors>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2" id="{E3F870ED-DA7C-3E4C-AFCA-E22678C1ECBF}">
            <xm:f>'General information'!$C$7="IIN"</xm:f>
            <x14:dxf>
              <font>
                <strike/>
              </font>
              <fill>
                <patternFill patternType="darkUp">
                  <fgColor theme="0" tint="-0.499984740745262"/>
                </patternFill>
              </fill>
            </x14:dxf>
          </x14:cfRule>
          <x14:cfRule type="expression" priority="13" id="{670A644C-AB3A-8241-9981-850A23367C8D}">
            <xm:f>'General information'!$C$7="AF"</xm:f>
            <x14:dxf>
              <font>
                <strike/>
              </font>
              <fill>
                <patternFill patternType="darkUp">
                  <fgColor theme="0" tint="-0.499984740745262"/>
                </patternFill>
              </fill>
            </x14:dxf>
          </x14:cfRule>
          <x14:cfRule type="expression" priority="14" id="{9A1FBC1C-4662-3F4A-8A74-4ABCA5878E8A}">
            <xm:f>'General information'!$C$7="MYRP"</xm:f>
            <x14:dxf>
              <font>
                <strike/>
              </font>
              <fill>
                <patternFill patternType="darkUp">
                  <fgColor theme="0" tint="-0.499984740745262"/>
                </patternFill>
              </fill>
            </x14:dxf>
          </x14:cfRule>
          <xm:sqref>D8:D35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36E1AE3-2B2E-B34F-88E9-27ABCFE09BAD}">
          <x14:formula1>
            <xm:f>'ADMIN - LISTS'!$AF$3:$AF$4</xm:f>
          </x14:formula1>
          <xm:sqref>F8:F35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D8594-91EB-B747-B430-42D8C87FF68E}">
  <sheetPr codeName="Sheet6">
    <tabColor theme="8"/>
    <pageSetUpPr fitToPage="1"/>
  </sheetPr>
  <dimension ref="A1:W98"/>
  <sheetViews>
    <sheetView showGridLines="0" showRowColHeaders="0" zoomScaleNormal="100" zoomScaleSheetLayoutView="130" workbookViewId="0">
      <pane ySplit="1" topLeftCell="A2" activePane="bottomLeft" state="frozen"/>
      <selection pane="bottomLeft" activeCell="L80" sqref="L80"/>
    </sheetView>
  </sheetViews>
  <sheetFormatPr defaultColWidth="8.85546875" defaultRowHeight="15"/>
  <cols>
    <col min="1" max="1" width="3.28515625" customWidth="1"/>
    <col min="2" max="2" width="29.85546875" customWidth="1"/>
    <col min="3" max="3" width="38.28515625" customWidth="1"/>
    <col min="4" max="4" width="20.140625" customWidth="1"/>
    <col min="5" max="13" width="18.85546875" customWidth="1"/>
    <col min="14" max="14" width="19.28515625" hidden="1" customWidth="1"/>
    <col min="15" max="23" width="19.28515625" customWidth="1"/>
    <col min="24" max="24" width="21.140625" bestFit="1" customWidth="1"/>
  </cols>
  <sheetData>
    <row r="1" spans="1:9" s="11" customFormat="1" ht="47.1" customHeight="1">
      <c r="A1" s="5"/>
      <c r="B1" s="30"/>
      <c r="C1" s="557" t="s">
        <v>149</v>
      </c>
      <c r="D1" s="557"/>
      <c r="E1" s="24"/>
      <c r="F1" s="24"/>
      <c r="G1" s="24"/>
      <c r="H1" s="31"/>
    </row>
    <row r="2" spans="1:9" s="11" customFormat="1">
      <c r="A2" s="32"/>
      <c r="C2" s="29"/>
      <c r="D2" s="52" t="s">
        <v>150</v>
      </c>
      <c r="E2" s="198" t="str">
        <f>IF('General information'!$F$6=0, "Please fill in the A0 tab",'General information'!$F$6)</f>
        <v/>
      </c>
      <c r="F2" s="369"/>
      <c r="H2" s="31"/>
    </row>
    <row r="3" spans="1:9">
      <c r="A3" s="33"/>
      <c r="B3" s="240" t="s">
        <v>151</v>
      </c>
      <c r="C3" s="240"/>
      <c r="D3" s="246"/>
      <c r="E3" s="558"/>
      <c r="F3" s="558"/>
      <c r="G3" s="247"/>
    </row>
    <row r="4" spans="1:9">
      <c r="A4" s="33"/>
      <c r="B4" s="33"/>
      <c r="C4" s="33"/>
      <c r="D4" s="33"/>
      <c r="E4" s="88" t="s">
        <v>152</v>
      </c>
      <c r="F4" s="88" t="s">
        <v>24</v>
      </c>
      <c r="G4" s="33"/>
    </row>
    <row r="5" spans="1:9" ht="32.1" customHeight="1">
      <c r="A5" s="33"/>
      <c r="B5" s="89" t="s">
        <v>153</v>
      </c>
      <c r="C5" s="91" t="s">
        <v>73</v>
      </c>
      <c r="D5" s="92" t="s">
        <v>154</v>
      </c>
      <c r="E5" s="90" t="s">
        <v>155</v>
      </c>
      <c r="F5" s="90" t="s">
        <v>156</v>
      </c>
      <c r="G5" s="196" t="s">
        <v>157</v>
      </c>
      <c r="H5" s="242" t="s">
        <v>55</v>
      </c>
    </row>
    <row r="6" spans="1:9" ht="23.1" customHeight="1">
      <c r="A6" s="33"/>
      <c r="B6" s="93" t="s">
        <v>26</v>
      </c>
      <c r="C6" s="94"/>
      <c r="D6" s="94"/>
      <c r="E6" s="298">
        <f>'General information'!$I$6</f>
        <v>0</v>
      </c>
      <c r="F6" s="299" t="s">
        <v>57</v>
      </c>
      <c r="G6" s="241" t="s">
        <v>24</v>
      </c>
      <c r="H6" s="243" t="str">
        <f>'General information'!$C$2</f>
        <v>|||||||</v>
      </c>
    </row>
    <row r="7" spans="1:9" ht="23.1" customHeight="1">
      <c r="A7" s="33"/>
      <c r="B7" s="95" t="s">
        <v>158</v>
      </c>
      <c r="C7" s="96"/>
      <c r="D7" s="96"/>
      <c r="E7" s="300"/>
      <c r="F7" s="302">
        <f>IFERROR(SUM(E7/E6),0)</f>
        <v>0</v>
      </c>
      <c r="G7" s="477" t="s">
        <v>133</v>
      </c>
      <c r="H7" s="243" t="str">
        <f>'General information'!$C$2</f>
        <v>|||||||</v>
      </c>
    </row>
    <row r="8" spans="1:9" ht="23.1" customHeight="1">
      <c r="A8" s="33"/>
      <c r="B8" s="95" t="s">
        <v>159</v>
      </c>
      <c r="C8" s="97" t="s">
        <v>160</v>
      </c>
      <c r="D8" s="96"/>
      <c r="E8" s="301">
        <f>MAX(D60,F60,H60,J60,L60)</f>
        <v>0</v>
      </c>
      <c r="F8" s="302">
        <f>IFERROR(E8/E$7,0)</f>
        <v>0</v>
      </c>
      <c r="G8" s="241" t="s">
        <v>24</v>
      </c>
      <c r="H8" s="243" t="str">
        <f>'General information'!$C$2</f>
        <v>|||||||</v>
      </c>
    </row>
    <row r="9" spans="1:9" ht="23.1" customHeight="1">
      <c r="A9" s="33"/>
      <c r="B9" s="95" t="s">
        <v>161</v>
      </c>
      <c r="C9" s="97" t="s">
        <v>162</v>
      </c>
      <c r="D9" s="96"/>
      <c r="E9" s="301">
        <f>MAX(D83,F83,H83,J83,L83)</f>
        <v>0</v>
      </c>
      <c r="F9" s="302">
        <f t="shared" ref="F9:F11" si="0">IFERROR(E9/E$7,0)</f>
        <v>0</v>
      </c>
      <c r="G9" s="241" t="s">
        <v>24</v>
      </c>
      <c r="H9" s="243" t="str">
        <f>'General information'!$C$2</f>
        <v>|||||||</v>
      </c>
    </row>
    <row r="10" spans="1:9" ht="23.1" customHeight="1">
      <c r="A10" s="33"/>
      <c r="B10" s="95" t="s">
        <v>163</v>
      </c>
      <c r="C10" s="97" t="s">
        <v>164</v>
      </c>
      <c r="D10" s="96"/>
      <c r="E10" s="301">
        <f>IF(M60=0,IF(K60=0,IF(I60=0,IF(G60=0,E60+E83,G60+G83),I60+I83),K60+K83),M60+M83)</f>
        <v>0</v>
      </c>
      <c r="F10" s="302">
        <f t="shared" si="0"/>
        <v>0</v>
      </c>
      <c r="G10" s="241" t="s">
        <v>24</v>
      </c>
      <c r="H10" s="243" t="str">
        <f>'General information'!$C$2</f>
        <v>|||||||</v>
      </c>
    </row>
    <row r="11" spans="1:9" ht="23.1" customHeight="1">
      <c r="A11" s="33"/>
      <c r="B11" s="194" t="s">
        <v>165</v>
      </c>
      <c r="C11" s="195"/>
      <c r="D11" s="195"/>
      <c r="E11" s="301">
        <f>MAX(D93,F93,H93,J93,L93)</f>
        <v>0</v>
      </c>
      <c r="F11" s="302">
        <f t="shared" si="0"/>
        <v>0</v>
      </c>
      <c r="G11" s="241" t="s">
        <v>24</v>
      </c>
      <c r="H11" s="243" t="str">
        <f>'General information'!$C$2</f>
        <v>|||||||</v>
      </c>
    </row>
    <row r="12" spans="1:9" ht="23.1" customHeight="1">
      <c r="A12" s="33"/>
      <c r="B12" s="193"/>
      <c r="C12" s="559" t="s">
        <v>166</v>
      </c>
      <c r="D12" s="559"/>
      <c r="E12" s="303">
        <f>IFERROR(SUM(E7-(SUM(E8:E11))),"")</f>
        <v>0</v>
      </c>
      <c r="F12" s="476">
        <f>SUM(F7-(SUM(F8:F11)))</f>
        <v>0</v>
      </c>
      <c r="G12" s="73"/>
      <c r="H12" s="253"/>
      <c r="I12" s="239"/>
    </row>
    <row r="13" spans="1:9" ht="36" customHeight="1">
      <c r="A13" s="33"/>
      <c r="B13" s="560" t="s">
        <v>167</v>
      </c>
      <c r="C13" s="560"/>
      <c r="D13" s="560"/>
      <c r="E13" s="560"/>
      <c r="F13" s="560"/>
      <c r="G13" s="560"/>
      <c r="H13" s="35"/>
    </row>
    <row r="14" spans="1:9" ht="14.1" customHeight="1">
      <c r="A14" s="33"/>
      <c r="B14" s="250"/>
      <c r="C14" s="250"/>
      <c r="D14" s="250"/>
      <c r="E14" s="250"/>
      <c r="F14" s="250"/>
      <c r="G14" s="250"/>
      <c r="H14" s="35"/>
    </row>
    <row r="15" spans="1:9" ht="26.1" customHeight="1">
      <c r="A15" s="33"/>
      <c r="B15" s="244" t="s">
        <v>168</v>
      </c>
      <c r="C15" s="244"/>
      <c r="D15" s="244"/>
      <c r="E15" s="244"/>
      <c r="F15" s="245"/>
      <c r="G15" s="244"/>
      <c r="H15" s="35"/>
    </row>
    <row r="16" spans="1:9" ht="11.1" customHeight="1">
      <c r="A16" s="33"/>
      <c r="B16" s="244"/>
      <c r="C16" s="244"/>
      <c r="D16" s="244"/>
      <c r="E16" s="244"/>
      <c r="F16" s="245"/>
      <c r="G16" s="36"/>
      <c r="H16" s="35"/>
    </row>
    <row r="17" spans="1:16" ht="101.25" customHeight="1">
      <c r="A17" s="33"/>
      <c r="B17" s="561" t="s">
        <v>169</v>
      </c>
      <c r="C17" s="562"/>
      <c r="D17" s="562"/>
      <c r="E17" s="562"/>
      <c r="F17" s="563"/>
      <c r="G17" s="250"/>
      <c r="H17" s="35"/>
    </row>
    <row r="18" spans="1:16" ht="12" customHeight="1">
      <c r="A18" s="33"/>
      <c r="B18" s="250"/>
      <c r="C18" s="250"/>
      <c r="D18" s="250"/>
      <c r="E18" s="250"/>
      <c r="F18" s="250"/>
      <c r="G18" s="250"/>
      <c r="H18" s="35"/>
    </row>
    <row r="19" spans="1:16" ht="24.95" customHeight="1">
      <c r="A19" s="33"/>
      <c r="B19" s="244" t="s">
        <v>170</v>
      </c>
      <c r="C19" s="244"/>
      <c r="D19" s="244"/>
      <c r="E19" s="244"/>
      <c r="F19" s="245"/>
      <c r="G19" s="244"/>
      <c r="H19" s="37"/>
      <c r="I19" s="33"/>
      <c r="J19" s="33"/>
      <c r="K19" s="33"/>
    </row>
    <row r="20" spans="1:16" ht="14.1" customHeight="1">
      <c r="A20" s="33"/>
      <c r="B20" s="36"/>
      <c r="C20" s="36"/>
      <c r="D20" s="36"/>
      <c r="E20" s="36"/>
      <c r="G20" s="36"/>
      <c r="H20" s="251"/>
      <c r="I20" s="33"/>
      <c r="J20" s="33"/>
      <c r="K20" s="33"/>
    </row>
    <row r="21" spans="1:16" ht="23.1" customHeight="1">
      <c r="A21" s="33"/>
      <c r="B21" s="82" t="s">
        <v>171</v>
      </c>
      <c r="C21" s="82" t="s">
        <v>171</v>
      </c>
      <c r="D21" s="556" t="str">
        <f>"BY "&amp;TEXT('General information'!$F17,"d-mmm-yyyy")</f>
        <v xml:space="preserve">BY </v>
      </c>
      <c r="E21" s="556"/>
      <c r="F21" s="556" t="str">
        <f>IF('General information'!F18="","No inputs required","BY "&amp;TEXT('General information'!$F18,"d-mmm-yyyy"))</f>
        <v>No inputs required</v>
      </c>
      <c r="G21" s="556"/>
      <c r="H21" s="556" t="str">
        <f>IF('General information'!F19="","No inputs required","BY "&amp;TEXT('General information'!$F19,"d-mmm-yyyy"))</f>
        <v>No inputs required</v>
      </c>
      <c r="I21" s="556"/>
      <c r="J21" s="556" t="str">
        <f>IF('General information'!F20="","No inputs required","BY "&amp;TEXT('General information'!$F20,"d-mmm-yyyy"))</f>
        <v>No inputs required</v>
      </c>
      <c r="K21" s="556"/>
      <c r="L21" s="556" t="str">
        <f>IF('General information'!F21="","No inputs required","BY "&amp;TEXT('General information'!$F21,"d-mmm-yyyy"))</f>
        <v>No inputs required</v>
      </c>
      <c r="M21" s="556"/>
    </row>
    <row r="22" spans="1:16" ht="59.1" customHeight="1">
      <c r="A22" s="33"/>
      <c r="B22" s="140" t="s">
        <v>87</v>
      </c>
      <c r="C22" s="140" t="s">
        <v>172</v>
      </c>
      <c r="D22" s="87" t="str">
        <f>"Actual expenses
by "&amp;TEXT('General information'!F17,"d-mmm-yyyy")&amp;"
("&amp;'General information'!D17&amp;" report)"</f>
        <v>Actual expenses
by 
( report)</v>
      </c>
      <c r="E22" s="87" t="str">
        <f>"Open commitments
by "&amp;TEXT('General information'!F17,"d-mmm-yyyy")&amp;"
("&amp;'General information'!D17&amp;" report)"</f>
        <v>Open commitments
by 
( report)</v>
      </c>
      <c r="F22" s="87" t="str">
        <f>IF(D22="No inputs required","No inputs required",IF(ISNUMBER(SEARCH("Final",D22)),"No inputs required","Actual expenses
by "&amp;TEXT('General information'!$F18,"d-mmm-yyyy")&amp;"
("&amp;'General information'!$D18&amp;" report)"))</f>
        <v>Actual expenses
by 
( report)</v>
      </c>
      <c r="G22" s="87" t="str">
        <f>IF(D22="No inputs required","No inputs required",IF(ISNUMBER(SEARCH("Final",D22)),"No inputs required","Open commitments
by "&amp;TEXT('General information'!$F18,"d-mmm-yyyy")&amp;"
("&amp;'General information'!$D18&amp;" report)"))</f>
        <v>Open commitments
by 
( report)</v>
      </c>
      <c r="H22" s="87" t="str">
        <f>IF(F22="No inputs required","No inputs required",IF(ISNUMBER(SEARCH("Final",F22)),"No inputs required","Actual expenses
by "&amp;TEXT('General information'!$F19,"d-mmm-yyyy")&amp;"
("&amp;'General information'!$D19&amp;" report)"))</f>
        <v>Actual expenses
by 
( report)</v>
      </c>
      <c r="I22" s="87" t="str">
        <f>IF(F22="No inputs required","No inputs required",IF(ISNUMBER(SEARCH("Final",F22)),"No inputs required","Open commitments
by "&amp;TEXT('General information'!$F19,"d-mmm-yyyy")&amp;"
("&amp;'General information'!$D19&amp;" report)"))</f>
        <v>Open commitments
by 
( report)</v>
      </c>
      <c r="J22" s="87" t="str">
        <f>IF(H22="No inputs required","No inputs required",IF(ISNUMBER(SEARCH("Final",H22)),"No inputs required","Actual expenses
by "&amp;TEXT('General information'!$F20,"d-mmm-yyyy")&amp;"
("&amp;'General information'!$D20&amp;" report)"))</f>
        <v>Actual expenses
by 
( report)</v>
      </c>
      <c r="K22" s="87" t="str">
        <f>IF(H22="No inputs required","No inputs required",IF(ISNUMBER(SEARCH("Final",H22)),"No inputs required","Open commitments
by "&amp;TEXT('General information'!$F20,"d-mmm-yyyy")&amp;"
("&amp;'General information'!$D20&amp;" report)"))</f>
        <v>Open commitments
by 
( report)</v>
      </c>
      <c r="L22" s="87" t="str">
        <f>IF(J22="No inputs required","No inputs required",IF(ISNUMBER(SEARCH("Final",J22)),"No inputs required","Actual expenses
by "&amp;TEXT('General information'!$F21,"d-mmm-yyyy")&amp;"
("&amp;'General information'!$D21&amp;" report)"))</f>
        <v>Actual expenses
by 
( report)</v>
      </c>
      <c r="M22" s="87" t="str">
        <f>IF(J22="No inputs required","No inputs required",IF(ISNUMBER(SEARCH("Final",J22)),"No inputs required","Open commitments
by "&amp;TEXT('General information'!$F21,"d-mmm-yyyy")&amp;"
("&amp;'General information'!$D21&amp;" report)"))</f>
        <v>Open commitments
by 
( report)</v>
      </c>
    </row>
    <row r="23" spans="1:16" ht="42" hidden="1" customHeight="1">
      <c r="A23" s="33"/>
      <c r="B23" s="107" t="s">
        <v>87</v>
      </c>
      <c r="C23" s="107" t="s">
        <v>172</v>
      </c>
      <c r="D23" s="165" t="s">
        <v>173</v>
      </c>
      <c r="E23" s="165" t="s">
        <v>174</v>
      </c>
      <c r="F23" s="165" t="s">
        <v>175</v>
      </c>
      <c r="G23" s="165" t="s">
        <v>176</v>
      </c>
      <c r="H23" s="165" t="s">
        <v>177</v>
      </c>
      <c r="I23" s="165" t="s">
        <v>178</v>
      </c>
      <c r="J23" s="165" t="s">
        <v>179</v>
      </c>
      <c r="K23" s="165" t="s">
        <v>180</v>
      </c>
      <c r="L23" s="165" t="s">
        <v>181</v>
      </c>
      <c r="M23" s="165" t="s">
        <v>182</v>
      </c>
      <c r="N23" s="108" t="s">
        <v>55</v>
      </c>
      <c r="O23" s="33"/>
      <c r="P23" s="33"/>
    </row>
    <row r="24" spans="1:16" s="284" customFormat="1" ht="42" hidden="1" customHeight="1">
      <c r="A24" s="282"/>
      <c r="B24" s="280" t="s">
        <v>87</v>
      </c>
      <c r="C24" s="294" t="s">
        <v>172</v>
      </c>
      <c r="D24" s="283" t="str">
        <f>D22</f>
        <v>Actual expenses
by 
( report)</v>
      </c>
      <c r="E24" s="289" t="str">
        <f t="shared" ref="E24:M24" si="1">E22</f>
        <v>Open commitments
by 
( report)</v>
      </c>
      <c r="F24" s="283" t="str">
        <f t="shared" si="1"/>
        <v>Actual expenses
by 
( report)</v>
      </c>
      <c r="G24" s="289" t="str">
        <f t="shared" si="1"/>
        <v>Open commitments
by 
( report)</v>
      </c>
      <c r="H24" s="283" t="str">
        <f t="shared" si="1"/>
        <v>Actual expenses
by 
( report)</v>
      </c>
      <c r="I24" s="289" t="str">
        <f t="shared" si="1"/>
        <v>Open commitments
by 
( report)</v>
      </c>
      <c r="J24" s="283" t="str">
        <f t="shared" si="1"/>
        <v>Actual expenses
by 
( report)</v>
      </c>
      <c r="K24" s="289" t="str">
        <f t="shared" si="1"/>
        <v>Open commitments
by 
( report)</v>
      </c>
      <c r="L24" s="283" t="str">
        <f t="shared" si="1"/>
        <v>Actual expenses
by 
( report)</v>
      </c>
      <c r="M24" s="289" t="str">
        <f t="shared" si="1"/>
        <v>Open commitments
by 
( report)</v>
      </c>
      <c r="N24" s="281" t="str">
        <f>'General information'!$C$2</f>
        <v>|||||||</v>
      </c>
      <c r="O24" s="282"/>
      <c r="P24" s="282"/>
    </row>
    <row r="25" spans="1:16" ht="42" customHeight="1">
      <c r="A25" s="33"/>
      <c r="B25" s="155" t="str">
        <f>IFERROR(_xlfn.IFNA(_xlfn.XLOOKUP(ecw_finance_pc[[#This Row],[Output (aggregated)]],ecw_finance_budget_pc[Output],ecw_finance_budget_pc[Outcome]),"Add Outcomes in Budget tab"),"")</f>
        <v>Add Outcomes in Budget tab</v>
      </c>
      <c r="C25" s="156" t="str">
        <f>IFERROR(IF('ADMIN - LISTS'!W3=0,"",'ADMIN - LISTS'!W3),"")</f>
        <v/>
      </c>
      <c r="D25" s="304"/>
      <c r="E25" s="305"/>
      <c r="F25" s="304"/>
      <c r="G25" s="305"/>
      <c r="H25" s="304"/>
      <c r="I25" s="305"/>
      <c r="J25" s="304"/>
      <c r="K25" s="305"/>
      <c r="L25" s="304"/>
      <c r="M25" s="305"/>
      <c r="N25" s="281" t="str">
        <f>'General information'!$C$2</f>
        <v>|||||||</v>
      </c>
      <c r="O25" s="33"/>
      <c r="P25" s="33"/>
    </row>
    <row r="26" spans="1:16" ht="42" customHeight="1">
      <c r="A26" s="33"/>
      <c r="B26" s="157" t="str">
        <f>_xlfn.IFNA(_xlfn.XLOOKUP(ecw_finance_pc[[#This Row],[Output (aggregated)]],ecw_finance_budget_pc[Output],ecw_finance_budget_pc[Outcome]),"")</f>
        <v/>
      </c>
      <c r="C26" s="158" t="str">
        <f>IF('ADMIN - LISTS'!W4=0,"",'ADMIN - LISTS'!W4)</f>
        <v/>
      </c>
      <c r="D26" s="304"/>
      <c r="E26" s="305"/>
      <c r="F26" s="304"/>
      <c r="G26" s="305"/>
      <c r="H26" s="304"/>
      <c r="I26" s="305"/>
      <c r="J26" s="304"/>
      <c r="K26" s="305"/>
      <c r="L26" s="304"/>
      <c r="M26" s="305"/>
      <c r="N26" s="281" t="str">
        <f>'General information'!$C$2</f>
        <v>|||||||</v>
      </c>
      <c r="O26" s="33"/>
      <c r="P26" s="33"/>
    </row>
    <row r="27" spans="1:16" ht="42" customHeight="1">
      <c r="A27" s="33"/>
      <c r="B27" s="157" t="str">
        <f>_xlfn.IFNA(_xlfn.XLOOKUP(ecw_finance_pc[[#This Row],[Output (aggregated)]],ecw_finance_budget_pc[Output],ecw_finance_budget_pc[Outcome]),"")</f>
        <v/>
      </c>
      <c r="C27" s="158" t="str">
        <f>IF('ADMIN - LISTS'!W5=0,"",'ADMIN - LISTS'!W5)</f>
        <v/>
      </c>
      <c r="D27" s="304"/>
      <c r="E27" s="305"/>
      <c r="F27" s="304"/>
      <c r="G27" s="305"/>
      <c r="H27" s="304"/>
      <c r="I27" s="305"/>
      <c r="J27" s="304"/>
      <c r="K27" s="305"/>
      <c r="L27" s="304"/>
      <c r="M27" s="305"/>
      <c r="N27" s="281" t="str">
        <f>'General information'!$C$2</f>
        <v>|||||||</v>
      </c>
      <c r="O27" s="33"/>
      <c r="P27" s="33"/>
    </row>
    <row r="28" spans="1:16" ht="42" customHeight="1">
      <c r="A28" s="33"/>
      <c r="B28" s="157" t="str">
        <f>_xlfn.IFNA(_xlfn.XLOOKUP(ecw_finance_pc[[#This Row],[Output (aggregated)]],ecw_finance_budget_pc[Output],ecw_finance_budget_pc[Outcome]),"")</f>
        <v/>
      </c>
      <c r="C28" s="158" t="str">
        <f>IF('ADMIN - LISTS'!W6=0,"",'ADMIN - LISTS'!W6)</f>
        <v/>
      </c>
      <c r="D28" s="304"/>
      <c r="E28" s="305"/>
      <c r="F28" s="304"/>
      <c r="G28" s="305"/>
      <c r="H28" s="304"/>
      <c r="I28" s="305"/>
      <c r="J28" s="304"/>
      <c r="K28" s="305"/>
      <c r="L28" s="304"/>
      <c r="M28" s="305"/>
      <c r="N28" s="281" t="str">
        <f>'General information'!$C$2</f>
        <v>|||||||</v>
      </c>
      <c r="O28" s="33"/>
      <c r="P28" s="33"/>
    </row>
    <row r="29" spans="1:16" ht="42" customHeight="1">
      <c r="A29" s="33"/>
      <c r="B29" s="157" t="str">
        <f>_xlfn.IFNA(_xlfn.XLOOKUP(ecw_finance_pc[[#This Row],[Output (aggregated)]],ecw_finance_budget_pc[Output],ecw_finance_budget_pc[Outcome]),"")</f>
        <v/>
      </c>
      <c r="C29" s="158" t="str">
        <f>IF('ADMIN - LISTS'!W7=0,"",'ADMIN - LISTS'!W7)</f>
        <v/>
      </c>
      <c r="D29" s="306"/>
      <c r="E29" s="307"/>
      <c r="F29" s="304"/>
      <c r="G29" s="305"/>
      <c r="H29" s="304"/>
      <c r="I29" s="305"/>
      <c r="J29" s="304"/>
      <c r="K29" s="305"/>
      <c r="L29" s="304"/>
      <c r="M29" s="305"/>
      <c r="N29" s="281" t="str">
        <f>'General information'!$C$2</f>
        <v>|||||||</v>
      </c>
      <c r="O29" s="33"/>
      <c r="P29" s="33"/>
    </row>
    <row r="30" spans="1:16" ht="42" customHeight="1">
      <c r="A30" s="33"/>
      <c r="B30" s="157" t="str">
        <f>_xlfn.IFNA(_xlfn.XLOOKUP(ecw_finance_pc[[#This Row],[Output (aggregated)]],ecw_finance_budget_pc[Output],ecw_finance_budget_pc[Outcome]),"")</f>
        <v/>
      </c>
      <c r="C30" s="158" t="str">
        <f>IF('ADMIN - LISTS'!W8=0,"",'ADMIN - LISTS'!W8)</f>
        <v/>
      </c>
      <c r="D30" s="304"/>
      <c r="E30" s="305"/>
      <c r="F30" s="304"/>
      <c r="G30" s="305"/>
      <c r="H30" s="304"/>
      <c r="I30" s="305"/>
      <c r="J30" s="304"/>
      <c r="K30" s="305"/>
      <c r="L30" s="304"/>
      <c r="M30" s="305"/>
      <c r="N30" s="281" t="str">
        <f>'General information'!$C$2</f>
        <v>|||||||</v>
      </c>
      <c r="O30" s="33"/>
      <c r="P30" s="33"/>
    </row>
    <row r="31" spans="1:16" ht="42" customHeight="1">
      <c r="A31" s="33"/>
      <c r="B31" s="157" t="str">
        <f>_xlfn.IFNA(_xlfn.XLOOKUP(ecw_finance_pc[[#This Row],[Output (aggregated)]],ecw_finance_budget_pc[Output],ecw_finance_budget_pc[Outcome]),"")</f>
        <v/>
      </c>
      <c r="C31" s="158" t="str">
        <f>IF('ADMIN - LISTS'!W9=0,"",'ADMIN - LISTS'!W9)</f>
        <v/>
      </c>
      <c r="D31" s="304"/>
      <c r="E31" s="305"/>
      <c r="F31" s="304"/>
      <c r="G31" s="305"/>
      <c r="H31" s="304"/>
      <c r="I31" s="305"/>
      <c r="J31" s="304"/>
      <c r="K31" s="305"/>
      <c r="L31" s="304"/>
      <c r="M31" s="305"/>
      <c r="N31" s="281" t="str">
        <f>'General information'!$C$2</f>
        <v>|||||||</v>
      </c>
      <c r="O31" s="33"/>
      <c r="P31" s="33"/>
    </row>
    <row r="32" spans="1:16" ht="42" customHeight="1">
      <c r="A32" s="33"/>
      <c r="B32" s="157" t="str">
        <f>_xlfn.IFNA(_xlfn.XLOOKUP(ecw_finance_pc[[#This Row],[Output (aggregated)]],ecw_finance_budget_pc[Output],ecw_finance_budget_pc[Outcome]),"")</f>
        <v/>
      </c>
      <c r="C32" s="158" t="str">
        <f>IF('ADMIN - LISTS'!W10=0,"",'ADMIN - LISTS'!W10)</f>
        <v/>
      </c>
      <c r="D32" s="304"/>
      <c r="E32" s="305"/>
      <c r="F32" s="304"/>
      <c r="G32" s="305"/>
      <c r="H32" s="304"/>
      <c r="I32" s="305"/>
      <c r="J32" s="304"/>
      <c r="K32" s="305"/>
      <c r="L32" s="304"/>
      <c r="M32" s="305"/>
      <c r="N32" s="281" t="str">
        <f>'General information'!$C$2</f>
        <v>|||||||</v>
      </c>
      <c r="O32" s="33"/>
      <c r="P32" s="33"/>
    </row>
    <row r="33" spans="1:16" ht="42" customHeight="1">
      <c r="A33" s="33"/>
      <c r="B33" s="157" t="str">
        <f>_xlfn.IFNA(_xlfn.XLOOKUP(ecw_finance_pc[[#This Row],[Output (aggregated)]],ecw_finance_budget_pc[Output],ecw_finance_budget_pc[Outcome]),"")</f>
        <v/>
      </c>
      <c r="C33" s="158" t="str">
        <f>IF('ADMIN - LISTS'!W11=0,"",'ADMIN - LISTS'!W11)</f>
        <v/>
      </c>
      <c r="D33" s="304"/>
      <c r="E33" s="305"/>
      <c r="F33" s="304"/>
      <c r="G33" s="305"/>
      <c r="H33" s="304"/>
      <c r="I33" s="305"/>
      <c r="J33" s="304"/>
      <c r="K33" s="305"/>
      <c r="L33" s="304"/>
      <c r="M33" s="305"/>
      <c r="N33" s="281" t="str">
        <f>'General information'!$C$2</f>
        <v>|||||||</v>
      </c>
      <c r="O33" s="33"/>
      <c r="P33" s="33"/>
    </row>
    <row r="34" spans="1:16" ht="42" customHeight="1">
      <c r="A34" s="33"/>
      <c r="B34" s="157" t="str">
        <f>_xlfn.IFNA(_xlfn.XLOOKUP(ecw_finance_pc[[#This Row],[Output (aggregated)]],ecw_finance_budget_pc[Output],ecw_finance_budget_pc[Outcome]),"")</f>
        <v/>
      </c>
      <c r="C34" s="158" t="str">
        <f>IF('ADMIN - LISTS'!W12=0,"",'ADMIN - LISTS'!W12)</f>
        <v/>
      </c>
      <c r="D34" s="304"/>
      <c r="E34" s="305"/>
      <c r="F34" s="304"/>
      <c r="G34" s="305"/>
      <c r="H34" s="304"/>
      <c r="I34" s="305"/>
      <c r="J34" s="304"/>
      <c r="K34" s="305"/>
      <c r="L34" s="304"/>
      <c r="M34" s="305"/>
      <c r="N34" s="281" t="str">
        <f>'General information'!$C$2</f>
        <v>|||||||</v>
      </c>
      <c r="O34" s="33"/>
      <c r="P34" s="33"/>
    </row>
    <row r="35" spans="1:16" ht="42" customHeight="1">
      <c r="A35" s="33"/>
      <c r="B35" s="157" t="str">
        <f>_xlfn.IFNA(_xlfn.XLOOKUP(ecw_finance_pc[[#This Row],[Output (aggregated)]],ecw_finance_budget_pc[Output],ecw_finance_budget_pc[Outcome]),"")</f>
        <v/>
      </c>
      <c r="C35" s="158" t="str">
        <f>IF('ADMIN - LISTS'!W13=0,"",'ADMIN - LISTS'!W13)</f>
        <v/>
      </c>
      <c r="D35" s="304"/>
      <c r="E35" s="305"/>
      <c r="F35" s="304"/>
      <c r="G35" s="305"/>
      <c r="H35" s="304"/>
      <c r="I35" s="305"/>
      <c r="J35" s="304"/>
      <c r="K35" s="305"/>
      <c r="L35" s="304"/>
      <c r="M35" s="305"/>
      <c r="N35" s="281" t="str">
        <f>'General information'!$C$2</f>
        <v>|||||||</v>
      </c>
      <c r="O35" s="33"/>
      <c r="P35" s="33"/>
    </row>
    <row r="36" spans="1:16" ht="42" customHeight="1">
      <c r="A36" s="33"/>
      <c r="B36" s="157" t="str">
        <f>_xlfn.IFNA(_xlfn.XLOOKUP(ecw_finance_pc[[#This Row],[Output (aggregated)]],ecw_finance_budget_pc[Output],ecw_finance_budget_pc[Outcome]),"")</f>
        <v/>
      </c>
      <c r="C36" s="158" t="str">
        <f>IF('ADMIN - LISTS'!W14=0,"",'ADMIN - LISTS'!W14)</f>
        <v/>
      </c>
      <c r="D36" s="304"/>
      <c r="E36" s="305"/>
      <c r="F36" s="304"/>
      <c r="G36" s="305"/>
      <c r="H36" s="304"/>
      <c r="I36" s="305"/>
      <c r="J36" s="304"/>
      <c r="K36" s="305"/>
      <c r="L36" s="304"/>
      <c r="M36" s="305"/>
      <c r="N36" s="281" t="str">
        <f>'General information'!$C$2</f>
        <v>|||||||</v>
      </c>
      <c r="O36" s="33"/>
      <c r="P36" s="33"/>
    </row>
    <row r="37" spans="1:16" ht="42" customHeight="1">
      <c r="A37" s="33"/>
      <c r="B37" s="157" t="str">
        <f>_xlfn.IFNA(_xlfn.XLOOKUP(ecw_finance_pc[[#This Row],[Output (aggregated)]],ecw_finance_budget_pc[Output],ecw_finance_budget_pc[Outcome]),"")</f>
        <v/>
      </c>
      <c r="C37" s="158" t="str">
        <f>IF('ADMIN - LISTS'!W15=0,"",'ADMIN - LISTS'!W15)</f>
        <v/>
      </c>
      <c r="D37" s="304"/>
      <c r="E37" s="305"/>
      <c r="F37" s="304"/>
      <c r="G37" s="305"/>
      <c r="H37" s="304"/>
      <c r="I37" s="305"/>
      <c r="J37" s="304"/>
      <c r="K37" s="305"/>
      <c r="L37" s="304"/>
      <c r="M37" s="305"/>
      <c r="N37" s="281" t="str">
        <f>'General information'!$C$2</f>
        <v>|||||||</v>
      </c>
      <c r="O37" s="33"/>
      <c r="P37" s="33"/>
    </row>
    <row r="38" spans="1:16" ht="42" customHeight="1">
      <c r="A38" s="33"/>
      <c r="B38" s="157" t="str">
        <f>_xlfn.IFNA(_xlfn.XLOOKUP(ecw_finance_pc[[#This Row],[Output (aggregated)]],ecw_finance_budget_pc[Output],ecw_finance_budget_pc[Outcome]),"")</f>
        <v/>
      </c>
      <c r="C38" s="158" t="str">
        <f>IF('ADMIN - LISTS'!W16=0,"",'ADMIN - LISTS'!W16)</f>
        <v/>
      </c>
      <c r="D38" s="304"/>
      <c r="E38" s="305"/>
      <c r="F38" s="304"/>
      <c r="G38" s="305"/>
      <c r="H38" s="304"/>
      <c r="I38" s="305"/>
      <c r="J38" s="304"/>
      <c r="K38" s="305"/>
      <c r="L38" s="304"/>
      <c r="M38" s="305"/>
      <c r="N38" s="281" t="str">
        <f>'General information'!$C$2</f>
        <v>|||||||</v>
      </c>
      <c r="O38" s="33"/>
      <c r="P38" s="33"/>
    </row>
    <row r="39" spans="1:16" ht="42" customHeight="1">
      <c r="A39" s="33"/>
      <c r="B39" s="157" t="str">
        <f>_xlfn.IFNA(_xlfn.XLOOKUP(ecw_finance_pc[[#This Row],[Output (aggregated)]],ecw_finance_budget_pc[Output],ecw_finance_budget_pc[Outcome]),"")</f>
        <v/>
      </c>
      <c r="C39" s="158" t="str">
        <f>IF('ADMIN - LISTS'!W17=0,"",'ADMIN - LISTS'!W17)</f>
        <v/>
      </c>
      <c r="D39" s="304"/>
      <c r="E39" s="305"/>
      <c r="F39" s="304"/>
      <c r="G39" s="305"/>
      <c r="H39" s="304"/>
      <c r="I39" s="305"/>
      <c r="J39" s="304"/>
      <c r="K39" s="305"/>
      <c r="L39" s="304"/>
      <c r="M39" s="305"/>
      <c r="N39" s="281" t="str">
        <f>'General information'!$C$2</f>
        <v>|||||||</v>
      </c>
      <c r="O39" s="33"/>
      <c r="P39" s="33"/>
    </row>
    <row r="40" spans="1:16" ht="42" customHeight="1">
      <c r="A40" s="33"/>
      <c r="B40" s="157" t="str">
        <f>_xlfn.IFNA(_xlfn.XLOOKUP(ecw_finance_pc[[#This Row],[Output (aggregated)]],ecw_finance_budget_pc[Output],ecw_finance_budget_pc[Outcome]),"")</f>
        <v/>
      </c>
      <c r="C40" s="158" t="str">
        <f>IF('ADMIN - LISTS'!W18=0,"",'ADMIN - LISTS'!W18)</f>
        <v/>
      </c>
      <c r="D40" s="304"/>
      <c r="E40" s="305"/>
      <c r="F40" s="304"/>
      <c r="G40" s="305"/>
      <c r="H40" s="304"/>
      <c r="I40" s="305"/>
      <c r="J40" s="304"/>
      <c r="K40" s="305"/>
      <c r="L40" s="304"/>
      <c r="M40" s="305"/>
      <c r="N40" s="281" t="str">
        <f>'General information'!$C$2</f>
        <v>|||||||</v>
      </c>
      <c r="O40" s="33"/>
      <c r="P40" s="33"/>
    </row>
    <row r="41" spans="1:16" ht="42" customHeight="1">
      <c r="A41" s="33"/>
      <c r="B41" s="157" t="str">
        <f>_xlfn.IFNA(_xlfn.XLOOKUP(ecw_finance_pc[[#This Row],[Output (aggregated)]],ecw_finance_budget_pc[Output],ecw_finance_budget_pc[Outcome]),"")</f>
        <v/>
      </c>
      <c r="C41" s="158" t="str">
        <f>IF('ADMIN - LISTS'!W19=0,"",'ADMIN - LISTS'!W19)</f>
        <v/>
      </c>
      <c r="D41" s="304"/>
      <c r="E41" s="305"/>
      <c r="F41" s="304"/>
      <c r="G41" s="305"/>
      <c r="H41" s="304"/>
      <c r="I41" s="305"/>
      <c r="J41" s="304"/>
      <c r="K41" s="305"/>
      <c r="L41" s="304"/>
      <c r="M41" s="305"/>
      <c r="N41" s="281" t="str">
        <f>'General information'!$C$2</f>
        <v>|||||||</v>
      </c>
      <c r="O41" s="33"/>
      <c r="P41" s="33"/>
    </row>
    <row r="42" spans="1:16" ht="42" customHeight="1">
      <c r="A42" s="33"/>
      <c r="B42" s="157" t="str">
        <f>_xlfn.IFNA(_xlfn.XLOOKUP(ecw_finance_pc[[#This Row],[Output (aggregated)]],ecw_finance_budget_pc[Output],ecw_finance_budget_pc[Outcome]),"")</f>
        <v/>
      </c>
      <c r="C42" s="158" t="str">
        <f>IF('ADMIN - LISTS'!W20=0,"",'ADMIN - LISTS'!W20)</f>
        <v/>
      </c>
      <c r="D42" s="304"/>
      <c r="E42" s="305"/>
      <c r="F42" s="304"/>
      <c r="G42" s="305"/>
      <c r="H42" s="304"/>
      <c r="I42" s="305"/>
      <c r="J42" s="304"/>
      <c r="K42" s="305"/>
      <c r="L42" s="304"/>
      <c r="M42" s="305"/>
      <c r="N42" s="281" t="str">
        <f>'General information'!$C$2</f>
        <v>|||||||</v>
      </c>
      <c r="O42" s="33"/>
      <c r="P42" s="33"/>
    </row>
    <row r="43" spans="1:16" ht="42" customHeight="1">
      <c r="A43" s="33"/>
      <c r="B43" s="157" t="str">
        <f>_xlfn.IFNA(_xlfn.XLOOKUP(ecw_finance_pc[[#This Row],[Output (aggregated)]],ecw_finance_budget_pc[Output],ecw_finance_budget_pc[Outcome]),"")</f>
        <v/>
      </c>
      <c r="C43" s="158" t="str">
        <f>IF('ADMIN - LISTS'!W21=0,"",'ADMIN - LISTS'!W21)</f>
        <v/>
      </c>
      <c r="D43" s="304"/>
      <c r="E43" s="305"/>
      <c r="F43" s="304"/>
      <c r="G43" s="305"/>
      <c r="H43" s="304"/>
      <c r="I43" s="305"/>
      <c r="J43" s="304"/>
      <c r="K43" s="305"/>
      <c r="L43" s="304"/>
      <c r="M43" s="305"/>
      <c r="N43" s="281" t="str">
        <f>'General information'!$C$2</f>
        <v>|||||||</v>
      </c>
      <c r="O43" s="33"/>
      <c r="P43" s="33"/>
    </row>
    <row r="44" spans="1:16" ht="42" customHeight="1">
      <c r="A44" s="33"/>
      <c r="B44" s="157" t="str">
        <f>_xlfn.IFNA(_xlfn.XLOOKUP(ecw_finance_pc[[#This Row],[Output (aggregated)]],ecw_finance_budget_pc[Output],ecw_finance_budget_pc[Outcome]),"")</f>
        <v/>
      </c>
      <c r="C44" s="158" t="str">
        <f>IF('ADMIN - LISTS'!W22=0,"",'ADMIN - LISTS'!W22)</f>
        <v/>
      </c>
      <c r="D44" s="304"/>
      <c r="E44" s="305"/>
      <c r="F44" s="304"/>
      <c r="G44" s="305"/>
      <c r="H44" s="304"/>
      <c r="I44" s="305"/>
      <c r="J44" s="304"/>
      <c r="K44" s="305"/>
      <c r="L44" s="304"/>
      <c r="M44" s="305"/>
      <c r="N44" s="281" t="str">
        <f>'General information'!$C$2</f>
        <v>|||||||</v>
      </c>
      <c r="O44" s="33"/>
      <c r="P44" s="33"/>
    </row>
    <row r="45" spans="1:16" ht="42" customHeight="1">
      <c r="A45" s="33"/>
      <c r="B45" s="157" t="str">
        <f>_xlfn.IFNA(_xlfn.XLOOKUP(ecw_finance_pc[[#This Row],[Output (aggregated)]],ecw_finance_budget_pc[Output],ecw_finance_budget_pc[Outcome]),"")</f>
        <v/>
      </c>
      <c r="C45" s="158" t="str">
        <f>IF('ADMIN - LISTS'!W23=0,"",'ADMIN - LISTS'!W23)</f>
        <v/>
      </c>
      <c r="D45" s="304"/>
      <c r="E45" s="305"/>
      <c r="F45" s="304"/>
      <c r="G45" s="305"/>
      <c r="H45" s="304"/>
      <c r="I45" s="305"/>
      <c r="J45" s="304"/>
      <c r="K45" s="305"/>
      <c r="L45" s="304"/>
      <c r="M45" s="305"/>
      <c r="N45" s="281" t="str">
        <f>'General information'!$C$2</f>
        <v>|||||||</v>
      </c>
      <c r="O45" s="33"/>
      <c r="P45" s="33"/>
    </row>
    <row r="46" spans="1:16" ht="42" customHeight="1">
      <c r="A46" s="33"/>
      <c r="B46" s="157" t="str">
        <f>_xlfn.IFNA(_xlfn.XLOOKUP(ecw_finance_pc[[#This Row],[Output (aggregated)]],ecw_finance_budget_pc[Output],ecw_finance_budget_pc[Outcome]),"")</f>
        <v/>
      </c>
      <c r="C46" s="158" t="str">
        <f>IF('ADMIN - LISTS'!W24=0,"",'ADMIN - LISTS'!W24)</f>
        <v/>
      </c>
      <c r="D46" s="304"/>
      <c r="E46" s="305"/>
      <c r="F46" s="304"/>
      <c r="G46" s="305"/>
      <c r="H46" s="304"/>
      <c r="I46" s="305"/>
      <c r="J46" s="304"/>
      <c r="K46" s="305"/>
      <c r="L46" s="304"/>
      <c r="M46" s="305"/>
      <c r="N46" s="281" t="str">
        <f>'General information'!$C$2</f>
        <v>|||||||</v>
      </c>
      <c r="O46" s="33"/>
      <c r="P46" s="33"/>
    </row>
    <row r="47" spans="1:16" ht="42" customHeight="1">
      <c r="A47" s="33"/>
      <c r="B47" s="157" t="str">
        <f>_xlfn.IFNA(_xlfn.XLOOKUP(ecw_finance_pc[[#This Row],[Output (aggregated)]],ecw_finance_budget_pc[Output],ecw_finance_budget_pc[Outcome]),"")</f>
        <v/>
      </c>
      <c r="C47" s="158" t="str">
        <f>IF('ADMIN - LISTS'!W25=0,"",'ADMIN - LISTS'!W25)</f>
        <v/>
      </c>
      <c r="D47" s="304"/>
      <c r="E47" s="305"/>
      <c r="F47" s="304"/>
      <c r="G47" s="305"/>
      <c r="H47" s="304"/>
      <c r="I47" s="305"/>
      <c r="J47" s="304"/>
      <c r="K47" s="305"/>
      <c r="L47" s="304"/>
      <c r="M47" s="305"/>
      <c r="N47" s="281" t="str">
        <f>'General information'!$C$2</f>
        <v>|||||||</v>
      </c>
      <c r="O47" s="33"/>
      <c r="P47" s="33"/>
    </row>
    <row r="48" spans="1:16" ht="42" customHeight="1">
      <c r="A48" s="33"/>
      <c r="B48" s="157" t="str">
        <f>_xlfn.IFNA(_xlfn.XLOOKUP(ecw_finance_pc[[#This Row],[Output (aggregated)]],ecw_finance_budget_pc[Output],ecw_finance_budget_pc[Outcome]),"")</f>
        <v/>
      </c>
      <c r="C48" s="158" t="str">
        <f>IF('ADMIN - LISTS'!W26=0,"",'ADMIN - LISTS'!W26)</f>
        <v/>
      </c>
      <c r="D48" s="304"/>
      <c r="E48" s="305"/>
      <c r="F48" s="304"/>
      <c r="G48" s="305"/>
      <c r="H48" s="304"/>
      <c r="I48" s="305"/>
      <c r="J48" s="304"/>
      <c r="K48" s="305"/>
      <c r="L48" s="304"/>
      <c r="M48" s="305"/>
      <c r="N48" s="281" t="str">
        <f>'General information'!$C$2</f>
        <v>|||||||</v>
      </c>
      <c r="O48" s="33"/>
      <c r="P48" s="33"/>
    </row>
    <row r="49" spans="1:23" ht="42" customHeight="1">
      <c r="A49" s="33"/>
      <c r="B49" s="157" t="str">
        <f>_xlfn.IFNA(_xlfn.XLOOKUP(ecw_finance_pc[[#This Row],[Output (aggregated)]],ecw_finance_budget_pc[Output],ecw_finance_budget_pc[Outcome]),"")</f>
        <v/>
      </c>
      <c r="C49" s="158" t="str">
        <f>IF('ADMIN - LISTS'!W27=0,"",'ADMIN - LISTS'!W27)</f>
        <v/>
      </c>
      <c r="D49" s="304"/>
      <c r="E49" s="305"/>
      <c r="F49" s="304"/>
      <c r="G49" s="305"/>
      <c r="H49" s="304"/>
      <c r="I49" s="305"/>
      <c r="J49" s="304"/>
      <c r="K49" s="305"/>
      <c r="L49" s="304"/>
      <c r="M49" s="305"/>
      <c r="N49" s="281" t="str">
        <f>'General information'!$C$2</f>
        <v>|||||||</v>
      </c>
      <c r="O49" s="33"/>
      <c r="P49" s="33"/>
    </row>
    <row r="50" spans="1:23" ht="42" customHeight="1">
      <c r="A50" s="33"/>
      <c r="B50" s="157" t="str">
        <f>_xlfn.IFNA(_xlfn.XLOOKUP(ecw_finance_pc[[#This Row],[Output (aggregated)]],ecw_finance_budget_pc[Output],ecw_finance_budget_pc[Outcome]),"")</f>
        <v/>
      </c>
      <c r="C50" s="158" t="str">
        <f>IF('ADMIN - LISTS'!W28=0,"",'ADMIN - LISTS'!W28)</f>
        <v/>
      </c>
      <c r="D50" s="304"/>
      <c r="E50" s="305"/>
      <c r="F50" s="304"/>
      <c r="G50" s="305"/>
      <c r="H50" s="304"/>
      <c r="I50" s="305"/>
      <c r="J50" s="304"/>
      <c r="K50" s="305"/>
      <c r="L50" s="304"/>
      <c r="M50" s="305"/>
      <c r="N50" s="281" t="str">
        <f>'General information'!$C$2</f>
        <v>|||||||</v>
      </c>
      <c r="O50" s="33"/>
      <c r="P50" s="33"/>
    </row>
    <row r="51" spans="1:23" ht="42" customHeight="1">
      <c r="A51" s="33"/>
      <c r="B51" s="157" t="str">
        <f>_xlfn.IFNA(_xlfn.XLOOKUP(ecw_finance_pc[[#This Row],[Output (aggregated)]],ecw_finance_budget_pc[Output],ecw_finance_budget_pc[Outcome]),"")</f>
        <v/>
      </c>
      <c r="C51" s="158" t="str">
        <f>IF('ADMIN - LISTS'!W29=0,"",'ADMIN - LISTS'!W29)</f>
        <v/>
      </c>
      <c r="D51" s="304"/>
      <c r="E51" s="305"/>
      <c r="F51" s="304"/>
      <c r="G51" s="305"/>
      <c r="H51" s="304"/>
      <c r="I51" s="305"/>
      <c r="J51" s="304"/>
      <c r="K51" s="305"/>
      <c r="L51" s="304"/>
      <c r="M51" s="305"/>
      <c r="N51" s="281" t="str">
        <f>'General information'!$C$2</f>
        <v>|||||||</v>
      </c>
      <c r="O51" s="33"/>
      <c r="P51" s="33"/>
    </row>
    <row r="52" spans="1:23" ht="42" customHeight="1">
      <c r="A52" s="33"/>
      <c r="B52" s="157" t="str">
        <f>_xlfn.IFNA(_xlfn.XLOOKUP(ecw_finance_pc[[#This Row],[Output (aggregated)]],ecw_finance_budget_pc[Output],ecw_finance_budget_pc[Outcome]),"")</f>
        <v/>
      </c>
      <c r="C52" s="158" t="str">
        <f>IF('ADMIN - LISTS'!W30=0,"",'ADMIN - LISTS'!W30)</f>
        <v/>
      </c>
      <c r="D52" s="304"/>
      <c r="E52" s="305"/>
      <c r="F52" s="304"/>
      <c r="G52" s="305"/>
      <c r="H52" s="304"/>
      <c r="I52" s="305"/>
      <c r="J52" s="304"/>
      <c r="K52" s="305"/>
      <c r="L52" s="304"/>
      <c r="M52" s="305"/>
      <c r="N52" s="281" t="str">
        <f>'General information'!$C$2</f>
        <v>|||||||</v>
      </c>
      <c r="O52" s="33"/>
      <c r="P52" s="33"/>
    </row>
    <row r="53" spans="1:23" ht="42" customHeight="1">
      <c r="A53" s="33"/>
      <c r="B53" s="157" t="str">
        <f>_xlfn.IFNA(_xlfn.XLOOKUP(ecw_finance_pc[[#This Row],[Output (aggregated)]],ecw_finance_budget_pc[Output],ecw_finance_budget_pc[Outcome]),"")</f>
        <v/>
      </c>
      <c r="C53" s="158" t="str">
        <f>IF('ADMIN - LISTS'!W31=0,"",'ADMIN - LISTS'!W31)</f>
        <v/>
      </c>
      <c r="D53" s="304"/>
      <c r="E53" s="305"/>
      <c r="F53" s="304"/>
      <c r="G53" s="305"/>
      <c r="H53" s="304"/>
      <c r="I53" s="305"/>
      <c r="J53" s="304"/>
      <c r="K53" s="305"/>
      <c r="L53" s="304"/>
      <c r="M53" s="305"/>
      <c r="N53" s="281" t="str">
        <f>'General information'!$C$2</f>
        <v>|||||||</v>
      </c>
      <c r="O53" s="33"/>
      <c r="P53" s="33"/>
    </row>
    <row r="54" spans="1:23" ht="42" customHeight="1">
      <c r="A54" s="33"/>
      <c r="B54" s="157" t="str">
        <f>_xlfn.IFNA(_xlfn.XLOOKUP(ecw_finance_pc[[#This Row],[Output (aggregated)]],ecw_finance_budget_pc[Output],ecw_finance_budget_pc[Outcome]),"")</f>
        <v/>
      </c>
      <c r="C54" s="158" t="str">
        <f>IF('ADMIN - LISTS'!W32=0,"",'ADMIN - LISTS'!W32)</f>
        <v/>
      </c>
      <c r="D54" s="304"/>
      <c r="E54" s="305"/>
      <c r="F54" s="304"/>
      <c r="G54" s="305"/>
      <c r="H54" s="304"/>
      <c r="I54" s="305"/>
      <c r="J54" s="304"/>
      <c r="K54" s="305"/>
      <c r="L54" s="304"/>
      <c r="M54" s="305"/>
      <c r="N54" s="281" t="str">
        <f>'General information'!$C$2</f>
        <v>|||||||</v>
      </c>
      <c r="O54" s="33"/>
      <c r="P54" s="33"/>
    </row>
    <row r="55" spans="1:23" ht="42" customHeight="1">
      <c r="A55" s="33"/>
      <c r="B55" s="157" t="str">
        <f>_xlfn.IFNA(_xlfn.XLOOKUP(ecw_finance_pc[[#This Row],[Output (aggregated)]],ecw_finance_budget_pc[Output],ecw_finance_budget_pc[Outcome]),"")</f>
        <v/>
      </c>
      <c r="C55" s="158" t="str">
        <f>IF('ADMIN - LISTS'!W33=0,"",'ADMIN - LISTS'!W33)</f>
        <v/>
      </c>
      <c r="D55" s="304"/>
      <c r="E55" s="305"/>
      <c r="F55" s="304"/>
      <c r="G55" s="305"/>
      <c r="H55" s="304"/>
      <c r="I55" s="305"/>
      <c r="J55" s="304"/>
      <c r="K55" s="305"/>
      <c r="L55" s="304"/>
      <c r="M55" s="305"/>
      <c r="N55" s="281" t="str">
        <f>'General information'!$C$2</f>
        <v>|||||||</v>
      </c>
      <c r="O55" s="33"/>
      <c r="P55" s="33"/>
    </row>
    <row r="56" spans="1:23" ht="42" customHeight="1">
      <c r="A56" s="33"/>
      <c r="B56" s="157" t="str">
        <f>_xlfn.IFNA(_xlfn.XLOOKUP(ecw_finance_pc[[#This Row],[Output (aggregated)]],ecw_finance_budget_pc[Output],ecw_finance_budget_pc[Outcome]),"")</f>
        <v/>
      </c>
      <c r="C56" s="158" t="str">
        <f>IF('ADMIN - LISTS'!W34=0,"",'ADMIN - LISTS'!W34)</f>
        <v/>
      </c>
      <c r="D56" s="304"/>
      <c r="E56" s="305"/>
      <c r="F56" s="304"/>
      <c r="G56" s="305"/>
      <c r="H56" s="304"/>
      <c r="I56" s="305"/>
      <c r="J56" s="304"/>
      <c r="K56" s="305"/>
      <c r="L56" s="304"/>
      <c r="M56" s="305"/>
      <c r="N56" s="281" t="str">
        <f>'General information'!$C$2</f>
        <v>|||||||</v>
      </c>
      <c r="O56" s="33"/>
      <c r="P56" s="33"/>
    </row>
    <row r="57" spans="1:23" ht="42" customHeight="1">
      <c r="A57" s="33"/>
      <c r="B57" s="157" t="str">
        <f>_xlfn.IFNA(_xlfn.XLOOKUP(ecw_finance_pc[[#This Row],[Output (aggregated)]],ecw_finance_budget_pc[Output],ecw_finance_budget_pc[Outcome]),"")</f>
        <v/>
      </c>
      <c r="C57" s="158" t="str">
        <f>IF('ADMIN - LISTS'!W35=0,"",'ADMIN - LISTS'!W35)</f>
        <v/>
      </c>
      <c r="D57" s="304"/>
      <c r="E57" s="305"/>
      <c r="F57" s="304"/>
      <c r="G57" s="305"/>
      <c r="H57" s="304"/>
      <c r="I57" s="305"/>
      <c r="J57" s="304"/>
      <c r="K57" s="305"/>
      <c r="L57" s="304"/>
      <c r="M57" s="305"/>
      <c r="N57" s="281" t="str">
        <f>'General information'!$C$2</f>
        <v>|||||||</v>
      </c>
      <c r="O57" s="33"/>
      <c r="P57" s="33"/>
    </row>
    <row r="58" spans="1:23" ht="42" customHeight="1">
      <c r="A58" s="33"/>
      <c r="B58" s="157" t="str">
        <f>_xlfn.IFNA(_xlfn.XLOOKUP(ecw_finance_pc[[#This Row],[Output (aggregated)]],ecw_finance_budget_pc[Output],ecw_finance_budget_pc[Outcome]),"")</f>
        <v/>
      </c>
      <c r="C58" s="158" t="str">
        <f>IF('ADMIN - LISTS'!W36=0,"",'ADMIN - LISTS'!W36)</f>
        <v/>
      </c>
      <c r="D58" s="304"/>
      <c r="E58" s="305"/>
      <c r="F58" s="304"/>
      <c r="G58" s="305"/>
      <c r="H58" s="304"/>
      <c r="I58" s="305"/>
      <c r="J58" s="304"/>
      <c r="K58" s="305"/>
      <c r="L58" s="304"/>
      <c r="M58" s="305"/>
      <c r="N58" s="281" t="str">
        <f>'General information'!$C$2</f>
        <v>|||||||</v>
      </c>
      <c r="O58" s="33"/>
      <c r="P58" s="33"/>
    </row>
    <row r="59" spans="1:23" ht="42" customHeight="1">
      <c r="A59" s="33"/>
      <c r="B59" s="157" t="str">
        <f>_xlfn.IFNA(_xlfn.XLOOKUP(ecw_finance_pc[[#This Row],[Output (aggregated)]],ecw_finance_budget_pc[Output],ecw_finance_budget_pc[Outcome]),"")</f>
        <v/>
      </c>
      <c r="C59" s="158" t="str">
        <f>IF('ADMIN - LISTS'!W37=0,"",'ADMIN - LISTS'!W37)</f>
        <v/>
      </c>
      <c r="D59" s="304"/>
      <c r="E59" s="305"/>
      <c r="F59" s="304"/>
      <c r="G59" s="305"/>
      <c r="H59" s="304"/>
      <c r="I59" s="305"/>
      <c r="J59" s="304"/>
      <c r="K59" s="305"/>
      <c r="L59" s="304"/>
      <c r="M59" s="305"/>
      <c r="N59" s="281" t="str">
        <f>'General information'!$C$2</f>
        <v>|||||||</v>
      </c>
      <c r="O59" s="33"/>
      <c r="P59" s="33"/>
    </row>
    <row r="60" spans="1:23" s="2" customFormat="1" ht="42" customHeight="1">
      <c r="A60" s="51"/>
      <c r="C60" s="59" t="s">
        <v>183</v>
      </c>
      <c r="D60" s="290">
        <f t="shared" ref="D60:M60" si="2">SUM(D25:D59)</f>
        <v>0</v>
      </c>
      <c r="E60" s="291">
        <f t="shared" si="2"/>
        <v>0</v>
      </c>
      <c r="F60" s="290">
        <f t="shared" si="2"/>
        <v>0</v>
      </c>
      <c r="G60" s="291">
        <f t="shared" si="2"/>
        <v>0</v>
      </c>
      <c r="H60" s="290">
        <f t="shared" si="2"/>
        <v>0</v>
      </c>
      <c r="I60" s="291">
        <f t="shared" si="2"/>
        <v>0</v>
      </c>
      <c r="J60" s="290">
        <f t="shared" si="2"/>
        <v>0</v>
      </c>
      <c r="K60" s="291">
        <f t="shared" si="2"/>
        <v>0</v>
      </c>
      <c r="L60" s="290">
        <f t="shared" si="2"/>
        <v>0</v>
      </c>
      <c r="M60" s="291">
        <f t="shared" si="2"/>
        <v>0</v>
      </c>
      <c r="N60"/>
      <c r="O60"/>
      <c r="P60"/>
      <c r="Q60"/>
      <c r="R60"/>
      <c r="S60"/>
      <c r="T60"/>
      <c r="U60"/>
      <c r="V60"/>
      <c r="W60"/>
    </row>
    <row r="61" spans="1:23" s="111" customFormat="1" ht="42" customHeight="1">
      <c r="A61" s="110"/>
      <c r="B61" s="49"/>
      <c r="C61" s="50"/>
      <c r="D61" s="292" t="s">
        <v>184</v>
      </c>
      <c r="E61" s="293" t="s">
        <v>185</v>
      </c>
      <c r="F61" s="292" t="s">
        <v>184</v>
      </c>
      <c r="G61" s="293" t="s">
        <v>185</v>
      </c>
      <c r="H61" s="292" t="s">
        <v>184</v>
      </c>
      <c r="I61" s="293" t="s">
        <v>185</v>
      </c>
      <c r="J61" s="292" t="s">
        <v>184</v>
      </c>
      <c r="K61" s="293" t="s">
        <v>185</v>
      </c>
      <c r="L61" s="292" t="s">
        <v>184</v>
      </c>
      <c r="M61" s="293" t="s">
        <v>185</v>
      </c>
      <c r="N61"/>
      <c r="O61"/>
      <c r="P61"/>
      <c r="Q61"/>
      <c r="R61"/>
      <c r="S61"/>
      <c r="T61"/>
      <c r="U61"/>
      <c r="V61"/>
      <c r="W61"/>
    </row>
    <row r="62" spans="1:23" ht="42" customHeight="1">
      <c r="A62" s="33"/>
      <c r="B62" s="109"/>
      <c r="C62" s="370"/>
      <c r="D62" s="88"/>
      <c r="E62" s="88"/>
      <c r="F62" s="88"/>
      <c r="G62" s="88"/>
      <c r="H62" s="88"/>
      <c r="I62" s="88"/>
      <c r="J62" s="88"/>
      <c r="K62" s="88"/>
      <c r="L62" s="88"/>
      <c r="M62" s="88"/>
      <c r="N62" s="88"/>
      <c r="O62" s="88"/>
      <c r="P62" s="88"/>
      <c r="Q62" s="88"/>
      <c r="R62" s="88"/>
      <c r="S62" s="88"/>
      <c r="T62" s="88"/>
      <c r="U62" s="88"/>
      <c r="V62" s="88"/>
      <c r="W62" s="88"/>
    </row>
    <row r="63" spans="1:23" ht="42" customHeight="1">
      <c r="A63" s="33"/>
      <c r="B63" s="244" t="s">
        <v>186</v>
      </c>
      <c r="C63" s="244"/>
      <c r="D63" s="244"/>
      <c r="E63" s="248"/>
      <c r="F63" s="248"/>
      <c r="G63" s="248"/>
      <c r="H63" s="38"/>
      <c r="I63" s="33"/>
      <c r="J63" s="33"/>
      <c r="K63" s="33"/>
    </row>
    <row r="64" spans="1:23" ht="29.1" customHeight="1">
      <c r="A64" s="33"/>
      <c r="B64" s="82" t="s">
        <v>187</v>
      </c>
      <c r="C64" s="82" t="s">
        <v>187</v>
      </c>
      <c r="D64" s="556" t="str">
        <f>D21</f>
        <v xml:space="preserve">BY </v>
      </c>
      <c r="E64" s="556"/>
      <c r="F64" s="556" t="str">
        <f>F21</f>
        <v>No inputs required</v>
      </c>
      <c r="G64" s="556"/>
      <c r="H64" s="556" t="str">
        <f>H21</f>
        <v>No inputs required</v>
      </c>
      <c r="I64" s="556"/>
      <c r="J64" s="556" t="str">
        <f>J21</f>
        <v>No inputs required</v>
      </c>
      <c r="K64" s="556"/>
      <c r="L64" s="556" t="str">
        <f>L21</f>
        <v>No inputs required</v>
      </c>
      <c r="M64" s="556"/>
    </row>
    <row r="65" spans="1:20" ht="42" customHeight="1">
      <c r="A65" s="33"/>
      <c r="B65" s="277" t="s">
        <v>188</v>
      </c>
      <c r="C65" s="277" t="s">
        <v>157</v>
      </c>
      <c r="D65" s="87" t="str">
        <f>D22</f>
        <v>Actual expenses
by 
( report)</v>
      </c>
      <c r="E65" s="87" t="str">
        <f>E22</f>
        <v>Open commitments
by 
( report)</v>
      </c>
      <c r="F65" s="87" t="str">
        <f>F22</f>
        <v>Actual expenses
by 
( report)</v>
      </c>
      <c r="G65" s="87" t="str">
        <f>G22</f>
        <v>Open commitments
by 
( report)</v>
      </c>
      <c r="H65" s="87" t="str">
        <f>H22</f>
        <v>Actual expenses
by 
( report)</v>
      </c>
      <c r="I65" s="87" t="str">
        <f>I22</f>
        <v>Open commitments
by 
( report)</v>
      </c>
      <c r="J65" s="87" t="str">
        <f>J22</f>
        <v>Actual expenses
by 
( report)</v>
      </c>
      <c r="K65" s="87" t="str">
        <f>K22</f>
        <v>Open commitments
by 
( report)</v>
      </c>
      <c r="L65" s="87" t="str">
        <f>L22</f>
        <v>Actual expenses
by 
( report)</v>
      </c>
      <c r="M65" s="87" t="str">
        <f>M22</f>
        <v>Open commitments
by 
( report)</v>
      </c>
    </row>
    <row r="66" spans="1:20" ht="42" hidden="1" customHeight="1">
      <c r="A66" s="33"/>
      <c r="B66" s="279" t="s">
        <v>188</v>
      </c>
      <c r="C66" s="279" t="s">
        <v>157</v>
      </c>
      <c r="D66" s="165" t="s">
        <v>173</v>
      </c>
      <c r="E66" s="165" t="s">
        <v>174</v>
      </c>
      <c r="F66" s="165" t="s">
        <v>175</v>
      </c>
      <c r="G66" s="165" t="s">
        <v>176</v>
      </c>
      <c r="H66" s="165" t="s">
        <v>177</v>
      </c>
      <c r="I66" s="165" t="s">
        <v>178</v>
      </c>
      <c r="J66" s="165" t="s">
        <v>179</v>
      </c>
      <c r="K66" s="165" t="s">
        <v>180</v>
      </c>
      <c r="L66" s="165" t="s">
        <v>181</v>
      </c>
      <c r="M66" s="165" t="s">
        <v>182</v>
      </c>
      <c r="N66" s="108" t="s">
        <v>55</v>
      </c>
      <c r="O66" s="33"/>
      <c r="P66" s="33"/>
      <c r="Q66" s="33"/>
    </row>
    <row r="67" spans="1:20" ht="42" hidden="1" customHeight="1">
      <c r="A67" s="33"/>
      <c r="B67" s="279" t="s">
        <v>188</v>
      </c>
      <c r="C67" s="287" t="s">
        <v>157</v>
      </c>
      <c r="D67" s="283" t="str">
        <f>D65</f>
        <v>Actual expenses
by 
( report)</v>
      </c>
      <c r="E67" s="289" t="str">
        <f t="shared" ref="E67:M67" si="3">E65</f>
        <v>Open commitments
by 
( report)</v>
      </c>
      <c r="F67" s="283" t="str">
        <f t="shared" si="3"/>
        <v>Actual expenses
by 
( report)</v>
      </c>
      <c r="G67" s="289" t="str">
        <f t="shared" si="3"/>
        <v>Open commitments
by 
( report)</v>
      </c>
      <c r="H67" s="283" t="str">
        <f t="shared" si="3"/>
        <v>Actual expenses
by 
( report)</v>
      </c>
      <c r="I67" s="289" t="str">
        <f t="shared" si="3"/>
        <v>Open commitments
by 
( report)</v>
      </c>
      <c r="J67" s="283" t="str">
        <f t="shared" si="3"/>
        <v>Actual expenses
by 
( report)</v>
      </c>
      <c r="K67" s="289" t="str">
        <f t="shared" si="3"/>
        <v>Open commitments
by 
( report)</v>
      </c>
      <c r="L67" s="283" t="str">
        <f t="shared" si="3"/>
        <v>Actual expenses
by 
( report)</v>
      </c>
      <c r="M67" s="289" t="str">
        <f t="shared" si="3"/>
        <v>Open commitments
by 
( report)</v>
      </c>
      <c r="N67" s="288" t="str">
        <f>'General information'!$C$2</f>
        <v>|||||||</v>
      </c>
      <c r="O67" s="33"/>
      <c r="P67" s="33"/>
      <c r="Q67" s="33"/>
    </row>
    <row r="68" spans="1:20" ht="42" customHeight="1">
      <c r="A68" s="33"/>
      <c r="B68" s="295" t="str">
        <f>IF(ISBLANK('A | Budget'!B47)=TRUE,"",'A | Budget'!B47)</f>
        <v>In-country management &amp; support staff (Representation, planning, coordination, logistics, admin, finance)</v>
      </c>
      <c r="C68" s="327" t="s">
        <v>189</v>
      </c>
      <c r="D68" s="308"/>
      <c r="E68" s="309"/>
      <c r="F68" s="310"/>
      <c r="G68" s="309"/>
      <c r="H68" s="310"/>
      <c r="I68" s="309"/>
      <c r="J68" s="310"/>
      <c r="K68" s="309"/>
      <c r="L68" s="310"/>
      <c r="M68" s="311"/>
      <c r="N68" s="312" t="str">
        <f>'General information'!$C$2</f>
        <v>|||||||</v>
      </c>
      <c r="O68" s="43"/>
      <c r="P68" s="33"/>
      <c r="Q68" s="33"/>
    </row>
    <row r="69" spans="1:20" ht="42" customHeight="1">
      <c r="A69" s="33"/>
      <c r="B69" s="295" t="str">
        <f>IF(ISBLANK('A | Budget'!B48)=TRUE,"",'A | Budget'!B48)</f>
        <v>Operational costs (Office space, equipment, office supplies, maintenance)</v>
      </c>
      <c r="C69" s="327" t="s">
        <v>190</v>
      </c>
      <c r="D69" s="308"/>
      <c r="E69" s="313"/>
      <c r="F69" s="314"/>
      <c r="G69" s="313"/>
      <c r="H69" s="314"/>
      <c r="I69" s="313"/>
      <c r="J69" s="314"/>
      <c r="K69" s="313"/>
      <c r="L69" s="314"/>
      <c r="M69" s="311"/>
      <c r="N69" s="312" t="str">
        <f>'General information'!$C$2</f>
        <v>|||||||</v>
      </c>
      <c r="O69" s="44"/>
      <c r="Q69" s="33"/>
      <c r="T69" s="4"/>
    </row>
    <row r="70" spans="1:20" ht="42" customHeight="1">
      <c r="A70" s="33"/>
      <c r="B70" s="295" t="str">
        <f>IF(ISBLANK('A | Budget'!B49)=TRUE,"",'A | Budget'!B49)</f>
        <v>Planning, monitoring, evaluation and communication (Venue, travel, etc.)</v>
      </c>
      <c r="C70" s="327" t="s">
        <v>191</v>
      </c>
      <c r="D70" s="308"/>
      <c r="E70" s="315"/>
      <c r="F70" s="316"/>
      <c r="G70" s="315"/>
      <c r="H70" s="316"/>
      <c r="I70" s="315"/>
      <c r="J70" s="316"/>
      <c r="K70" s="315"/>
      <c r="L70" s="316"/>
      <c r="M70" s="311"/>
      <c r="N70" s="312" t="str">
        <f>'General information'!$C$2</f>
        <v>|||||||</v>
      </c>
      <c r="O70" s="44"/>
      <c r="P70" s="33"/>
      <c r="Q70" s="33"/>
    </row>
    <row r="71" spans="1:20" ht="42" customHeight="1">
      <c r="A71" s="33"/>
      <c r="B71" s="295" t="str">
        <f>IF(ISBLANK('A | Budget'!B50)=TRUE,"",'A | Budget'!B50)</f>
        <v/>
      </c>
      <c r="C71" s="326"/>
      <c r="D71" s="308"/>
      <c r="E71" s="315"/>
      <c r="F71" s="316"/>
      <c r="G71" s="315"/>
      <c r="H71" s="316"/>
      <c r="I71" s="315"/>
      <c r="J71" s="316"/>
      <c r="K71" s="315"/>
      <c r="L71" s="316"/>
      <c r="M71" s="311"/>
      <c r="N71" s="317" t="str">
        <f>'General information'!$C$2</f>
        <v>|||||||</v>
      </c>
      <c r="O71" s="44"/>
      <c r="P71" s="33"/>
      <c r="Q71" s="33"/>
    </row>
    <row r="72" spans="1:20" ht="42" customHeight="1">
      <c r="A72" s="33"/>
      <c r="B72" s="295" t="str">
        <f>IF(ISBLANK('A | Budget'!B51)=TRUE,"",'A | Budget'!B51)</f>
        <v/>
      </c>
      <c r="C72" s="326"/>
      <c r="D72" s="308"/>
      <c r="E72" s="315"/>
      <c r="F72" s="316"/>
      <c r="G72" s="315"/>
      <c r="H72" s="316"/>
      <c r="I72" s="315"/>
      <c r="J72" s="316"/>
      <c r="K72" s="315"/>
      <c r="L72" s="316"/>
      <c r="M72" s="311"/>
      <c r="N72" s="317" t="str">
        <f>'General information'!$C$2</f>
        <v>|||||||</v>
      </c>
      <c r="O72" s="44"/>
      <c r="P72" s="33"/>
      <c r="Q72" s="33"/>
    </row>
    <row r="73" spans="1:20" ht="42" customHeight="1">
      <c r="A73" s="33"/>
      <c r="B73" s="295" t="str">
        <f>IF(ISBLANK('A | Budget'!B52)=TRUE,"",'A | Budget'!B52)</f>
        <v/>
      </c>
      <c r="C73" s="326"/>
      <c r="D73" s="308"/>
      <c r="E73" s="315"/>
      <c r="F73" s="316"/>
      <c r="G73" s="315"/>
      <c r="H73" s="316"/>
      <c r="I73" s="315"/>
      <c r="J73" s="316"/>
      <c r="K73" s="315"/>
      <c r="L73" s="316"/>
      <c r="M73" s="311"/>
      <c r="N73" s="317" t="str">
        <f>'General information'!$C$2</f>
        <v>|||||||</v>
      </c>
      <c r="O73" s="44"/>
      <c r="P73" s="33"/>
      <c r="Q73" s="33"/>
    </row>
    <row r="74" spans="1:20" ht="42" customHeight="1">
      <c r="A74" s="33"/>
      <c r="B74" s="295" t="str">
        <f>IF(ISBLANK('A | Budget'!B53)=TRUE,"",'A | Budget'!B53)</f>
        <v/>
      </c>
      <c r="C74" s="326"/>
      <c r="D74" s="308"/>
      <c r="E74" s="315"/>
      <c r="F74" s="316"/>
      <c r="G74" s="315"/>
      <c r="H74" s="316"/>
      <c r="I74" s="315"/>
      <c r="J74" s="316"/>
      <c r="K74" s="315"/>
      <c r="L74" s="316"/>
      <c r="M74" s="311"/>
      <c r="N74" s="317" t="str">
        <f>'General information'!$C$2</f>
        <v>|||||||</v>
      </c>
      <c r="O74" s="44"/>
      <c r="P74" s="33"/>
      <c r="Q74" s="33"/>
    </row>
    <row r="75" spans="1:20" ht="42" customHeight="1">
      <c r="A75" s="33"/>
      <c r="B75" s="295" t="str">
        <f>IF(ISBLANK('A | Budget'!B54)=TRUE,"",'A | Budget'!B54)</f>
        <v/>
      </c>
      <c r="C75" s="326"/>
      <c r="D75" s="308"/>
      <c r="E75" s="315"/>
      <c r="F75" s="316"/>
      <c r="G75" s="315"/>
      <c r="H75" s="316"/>
      <c r="I75" s="315"/>
      <c r="J75" s="316"/>
      <c r="K75" s="315"/>
      <c r="L75" s="316"/>
      <c r="M75" s="311"/>
      <c r="N75" s="317" t="str">
        <f>'General information'!$C$2</f>
        <v>|||||||</v>
      </c>
      <c r="O75" s="44"/>
      <c r="P75" s="33"/>
      <c r="Q75" s="33"/>
    </row>
    <row r="76" spans="1:20" ht="42" customHeight="1">
      <c r="A76" s="33"/>
      <c r="B76" s="295" t="str">
        <f>IF(ISBLANK('A | Budget'!B55)=TRUE,"",'A | Budget'!B55)</f>
        <v/>
      </c>
      <c r="C76" s="326"/>
      <c r="D76" s="308"/>
      <c r="E76" s="315"/>
      <c r="F76" s="316"/>
      <c r="G76" s="315"/>
      <c r="H76" s="316"/>
      <c r="I76" s="315"/>
      <c r="J76" s="316"/>
      <c r="K76" s="315"/>
      <c r="L76" s="316"/>
      <c r="M76" s="311"/>
      <c r="N76" s="317" t="str">
        <f>'General information'!$C$2</f>
        <v>|||||||</v>
      </c>
      <c r="O76" s="44"/>
      <c r="P76" s="33"/>
      <c r="Q76" s="33"/>
    </row>
    <row r="77" spans="1:20" ht="42" customHeight="1">
      <c r="A77" s="33"/>
      <c r="B77" s="295" t="str">
        <f>IF(ISBLANK('A | Budget'!B56)=TRUE,"",'A | Budget'!B56)</f>
        <v/>
      </c>
      <c r="C77" s="326"/>
      <c r="D77" s="308"/>
      <c r="E77" s="315"/>
      <c r="F77" s="316"/>
      <c r="G77" s="315"/>
      <c r="H77" s="316"/>
      <c r="I77" s="315"/>
      <c r="J77" s="316"/>
      <c r="K77" s="315"/>
      <c r="L77" s="316"/>
      <c r="M77" s="311"/>
      <c r="N77" s="317" t="str">
        <f>'General information'!$C$2</f>
        <v>|||||||</v>
      </c>
      <c r="O77" s="44"/>
      <c r="P77" s="33"/>
      <c r="Q77" s="33"/>
    </row>
    <row r="78" spans="1:20" ht="42" customHeight="1">
      <c r="A78" s="33"/>
      <c r="B78" s="295" t="str">
        <f>IF(ISBLANK('A | Budget'!B57)=TRUE,"",'A | Budget'!B57)</f>
        <v/>
      </c>
      <c r="C78" s="326"/>
      <c r="D78" s="308"/>
      <c r="E78" s="315"/>
      <c r="F78" s="316"/>
      <c r="G78" s="315"/>
      <c r="H78" s="316"/>
      <c r="I78" s="315"/>
      <c r="J78" s="316"/>
      <c r="K78" s="315"/>
      <c r="L78" s="316"/>
      <c r="M78" s="311"/>
      <c r="N78" s="317" t="str">
        <f>'General information'!$C$2</f>
        <v>|||||||</v>
      </c>
      <c r="O78" s="44"/>
      <c r="P78" s="33"/>
      <c r="Q78" s="33"/>
    </row>
    <row r="79" spans="1:20" ht="42" customHeight="1">
      <c r="A79" s="33"/>
      <c r="B79" s="295" t="str">
        <f>IF(ISBLANK('A | Budget'!B58)=TRUE,"",'A | Budget'!B58)</f>
        <v/>
      </c>
      <c r="C79" s="326"/>
      <c r="D79" s="308"/>
      <c r="E79" s="315"/>
      <c r="F79" s="316"/>
      <c r="G79" s="315"/>
      <c r="H79" s="316"/>
      <c r="I79" s="315"/>
      <c r="J79" s="316"/>
      <c r="K79" s="315"/>
      <c r="L79" s="316"/>
      <c r="M79" s="311"/>
      <c r="N79" s="317" t="str">
        <f>'General information'!$C$2</f>
        <v>|||||||</v>
      </c>
      <c r="O79" s="44"/>
      <c r="P79" s="33"/>
      <c r="Q79" s="33"/>
    </row>
    <row r="80" spans="1:20" ht="42" customHeight="1">
      <c r="A80" s="33"/>
      <c r="B80" s="295" t="str">
        <f>IF(ISBLANK('A | Budget'!B59)=TRUE,"",'A | Budget'!B59)</f>
        <v/>
      </c>
      <c r="C80" s="326"/>
      <c r="D80" s="308"/>
      <c r="E80" s="315"/>
      <c r="F80" s="316"/>
      <c r="G80" s="315"/>
      <c r="H80" s="316"/>
      <c r="I80" s="315"/>
      <c r="J80" s="316"/>
      <c r="K80" s="315"/>
      <c r="L80" s="316"/>
      <c r="M80" s="311"/>
      <c r="N80" s="317" t="str">
        <f>'General information'!$C$2</f>
        <v>|||||||</v>
      </c>
      <c r="O80" s="44"/>
      <c r="P80" s="33"/>
      <c r="Q80" s="33"/>
    </row>
    <row r="81" spans="1:23" ht="42" customHeight="1">
      <c r="A81" s="33"/>
      <c r="B81" s="295" t="str">
        <f>IF(ISBLANK('A | Budget'!B60)=TRUE,"",'A | Budget'!B60)</f>
        <v/>
      </c>
      <c r="C81" s="326"/>
      <c r="D81" s="308"/>
      <c r="E81" s="315"/>
      <c r="F81" s="316"/>
      <c r="G81" s="315"/>
      <c r="H81" s="316"/>
      <c r="I81" s="315"/>
      <c r="J81" s="316"/>
      <c r="K81" s="315"/>
      <c r="L81" s="316"/>
      <c r="M81" s="311"/>
      <c r="N81" s="317" t="str">
        <f>'General information'!$C$2</f>
        <v>|||||||</v>
      </c>
      <c r="O81" s="44"/>
      <c r="P81" s="33"/>
      <c r="Q81" s="33"/>
    </row>
    <row r="82" spans="1:23" ht="42" customHeight="1">
      <c r="A82" s="33"/>
      <c r="B82" s="295" t="str">
        <f>IF(ISBLANK('A | Budget'!B61)=TRUE,"",'A | Budget'!B61)</f>
        <v/>
      </c>
      <c r="C82" s="326"/>
      <c r="D82" s="308"/>
      <c r="E82" s="315"/>
      <c r="F82" s="316"/>
      <c r="G82" s="315"/>
      <c r="H82" s="316"/>
      <c r="I82" s="315"/>
      <c r="J82" s="316"/>
      <c r="K82" s="315"/>
      <c r="L82" s="316"/>
      <c r="M82" s="311"/>
      <c r="N82" s="317" t="str">
        <f>'General information'!$C$2</f>
        <v>|||||||</v>
      </c>
      <c r="O82" s="44"/>
      <c r="P82" s="33"/>
      <c r="Q82" s="33"/>
    </row>
    <row r="83" spans="1:23" ht="42" customHeight="1">
      <c r="B83" s="60"/>
      <c r="C83" s="59" t="s">
        <v>192</v>
      </c>
      <c r="D83" s="290">
        <f>SUM(D68:D82)</f>
        <v>0</v>
      </c>
      <c r="E83" s="291">
        <f t="shared" ref="E83:M83" si="4">SUM(E68:E82)</f>
        <v>0</v>
      </c>
      <c r="F83" s="290">
        <f t="shared" si="4"/>
        <v>0</v>
      </c>
      <c r="G83" s="291">
        <f t="shared" si="4"/>
        <v>0</v>
      </c>
      <c r="H83" s="290">
        <f t="shared" si="4"/>
        <v>0</v>
      </c>
      <c r="I83" s="291">
        <f t="shared" si="4"/>
        <v>0</v>
      </c>
      <c r="J83" s="290">
        <f t="shared" si="4"/>
        <v>0</v>
      </c>
      <c r="K83" s="291">
        <f t="shared" si="4"/>
        <v>0</v>
      </c>
      <c r="L83" s="290">
        <f t="shared" si="4"/>
        <v>0</v>
      </c>
      <c r="M83" s="291">
        <f t="shared" si="4"/>
        <v>0</v>
      </c>
    </row>
    <row r="84" spans="1:23" ht="42" customHeight="1">
      <c r="B84" s="34"/>
      <c r="C84" s="40"/>
      <c r="D84" s="292" t="s">
        <v>184</v>
      </c>
      <c r="E84" s="293" t="s">
        <v>185</v>
      </c>
      <c r="F84" s="292" t="s">
        <v>184</v>
      </c>
      <c r="G84" s="293" t="s">
        <v>185</v>
      </c>
      <c r="H84" s="292" t="s">
        <v>184</v>
      </c>
      <c r="I84" s="293" t="s">
        <v>185</v>
      </c>
      <c r="J84" s="292" t="s">
        <v>184</v>
      </c>
      <c r="K84" s="293" t="s">
        <v>185</v>
      </c>
      <c r="L84" s="292" t="s">
        <v>184</v>
      </c>
      <c r="M84" s="293" t="s">
        <v>185</v>
      </c>
    </row>
    <row r="85" spans="1:23" ht="42" customHeight="1">
      <c r="B85" s="34"/>
      <c r="C85" s="40"/>
      <c r="D85" s="112"/>
      <c r="E85" s="112"/>
      <c r="F85" s="112"/>
      <c r="G85" s="112"/>
      <c r="H85" s="112"/>
      <c r="I85" s="112"/>
      <c r="J85" s="112"/>
      <c r="K85" s="112"/>
      <c r="L85" s="112"/>
      <c r="M85" s="112"/>
      <c r="N85" s="112"/>
      <c r="O85" s="112"/>
      <c r="P85" s="112"/>
      <c r="Q85" s="112"/>
      <c r="R85" s="112"/>
      <c r="S85" s="112"/>
      <c r="T85" s="112"/>
      <c r="U85" s="112"/>
      <c r="V85" s="112"/>
      <c r="W85" s="112"/>
    </row>
    <row r="86" spans="1:23" ht="42" customHeight="1">
      <c r="B86" s="244" t="s">
        <v>193</v>
      </c>
      <c r="C86" s="244"/>
      <c r="D86" s="244"/>
      <c r="E86" s="248"/>
      <c r="F86" s="248"/>
      <c r="G86" s="249"/>
      <c r="H86" s="39"/>
    </row>
    <row r="87" spans="1:23" ht="21" customHeight="1">
      <c r="A87" s="33"/>
      <c r="B87" s="42"/>
      <c r="C87" s="40"/>
      <c r="D87" s="40"/>
      <c r="E87" s="41"/>
      <c r="F87" s="41"/>
      <c r="G87" s="41"/>
      <c r="H87" s="38"/>
      <c r="I87" s="33"/>
      <c r="J87" s="33"/>
      <c r="K87" s="33"/>
    </row>
    <row r="88" spans="1:23" ht="42" customHeight="1">
      <c r="A88" s="33"/>
      <c r="B88" s="87" t="s">
        <v>194</v>
      </c>
      <c r="C88" s="87" t="s">
        <v>157</v>
      </c>
      <c r="D88" s="87" t="str">
        <f t="shared" ref="D88:M88" si="5">D22</f>
        <v>Actual expenses
by 
( report)</v>
      </c>
      <c r="E88" s="87" t="str">
        <f t="shared" si="5"/>
        <v>Open commitments
by 
( report)</v>
      </c>
      <c r="F88" s="87" t="str">
        <f t="shared" si="5"/>
        <v>Actual expenses
by 
( report)</v>
      </c>
      <c r="G88" s="87" t="str">
        <f t="shared" si="5"/>
        <v>Open commitments
by 
( report)</v>
      </c>
      <c r="H88" s="87" t="str">
        <f t="shared" si="5"/>
        <v>Actual expenses
by 
( report)</v>
      </c>
      <c r="I88" s="87" t="str">
        <f t="shared" si="5"/>
        <v>Open commitments
by 
( report)</v>
      </c>
      <c r="J88" s="87" t="str">
        <f t="shared" si="5"/>
        <v>Actual expenses
by 
( report)</v>
      </c>
      <c r="K88" s="87" t="str">
        <f t="shared" si="5"/>
        <v>Open commitments
by 
( report)</v>
      </c>
      <c r="L88" s="87" t="str">
        <f t="shared" si="5"/>
        <v>Actual expenses
by 
( report)</v>
      </c>
      <c r="M88" s="87" t="str">
        <f t="shared" si="5"/>
        <v>Open commitments
by 
( report)</v>
      </c>
    </row>
    <row r="89" spans="1:23" ht="42" hidden="1" customHeight="1">
      <c r="A89" s="33"/>
      <c r="B89" s="115" t="s">
        <v>194</v>
      </c>
      <c r="C89" s="116" t="s">
        <v>157</v>
      </c>
      <c r="D89" s="165" t="s">
        <v>173</v>
      </c>
      <c r="E89" s="165" t="s">
        <v>174</v>
      </c>
      <c r="F89" s="165" t="s">
        <v>175</v>
      </c>
      <c r="G89" s="165" t="s">
        <v>176</v>
      </c>
      <c r="H89" s="165" t="s">
        <v>177</v>
      </c>
      <c r="I89" s="165" t="s">
        <v>178</v>
      </c>
      <c r="J89" s="165" t="s">
        <v>179</v>
      </c>
      <c r="K89" s="165" t="s">
        <v>180</v>
      </c>
      <c r="L89" s="165" t="s">
        <v>181</v>
      </c>
      <c r="M89" s="165" t="s">
        <v>182</v>
      </c>
      <c r="N89" s="108" t="s">
        <v>55</v>
      </c>
    </row>
    <row r="90" spans="1:23" ht="42" hidden="1" customHeight="1">
      <c r="A90" s="33"/>
      <c r="B90" s="115" t="s">
        <v>194</v>
      </c>
      <c r="C90" s="116" t="s">
        <v>157</v>
      </c>
      <c r="D90" s="283" t="str">
        <f>D88</f>
        <v>Actual expenses
by 
( report)</v>
      </c>
      <c r="E90" s="289" t="str">
        <f t="shared" ref="E90:M90" si="6">E88</f>
        <v>Open commitments
by 
( report)</v>
      </c>
      <c r="F90" s="283" t="str">
        <f t="shared" si="6"/>
        <v>Actual expenses
by 
( report)</v>
      </c>
      <c r="G90" s="289" t="str">
        <f t="shared" si="6"/>
        <v>Open commitments
by 
( report)</v>
      </c>
      <c r="H90" s="283" t="str">
        <f t="shared" si="6"/>
        <v>Actual expenses
by 
( report)</v>
      </c>
      <c r="I90" s="289" t="str">
        <f t="shared" si="6"/>
        <v>Open commitments
by 
( report)</v>
      </c>
      <c r="J90" s="283" t="str">
        <f t="shared" si="6"/>
        <v>Actual expenses
by 
( report)</v>
      </c>
      <c r="K90" s="289" t="str">
        <f t="shared" si="6"/>
        <v>Open commitments
by 
( report)</v>
      </c>
      <c r="L90" s="283" t="str">
        <f t="shared" si="6"/>
        <v>Actual expenses
by 
( report)</v>
      </c>
      <c r="M90" s="289" t="str">
        <f t="shared" si="6"/>
        <v>Open commitments
by 
( report)</v>
      </c>
      <c r="N90" s="285" t="str">
        <f>'General information'!$C$2</f>
        <v>|||||||</v>
      </c>
    </row>
    <row r="91" spans="1:23" s="2" customFormat="1" ht="42" customHeight="1">
      <c r="A91" s="51"/>
      <c r="B91" s="318" t="s">
        <v>195</v>
      </c>
      <c r="C91" s="321" t="s">
        <v>196</v>
      </c>
      <c r="D91" s="319">
        <f>SUM(D24:D59,D67:D82)</f>
        <v>0</v>
      </c>
      <c r="E91" s="320">
        <f>SUM(E25:E59,E68:E82)</f>
        <v>0</v>
      </c>
      <c r="F91" s="319">
        <f>SUM(F24:F59,F67:F82)</f>
        <v>0</v>
      </c>
      <c r="G91" s="320">
        <f>SUM(G25:G59,G68:G82)</f>
        <v>0</v>
      </c>
      <c r="H91" s="319">
        <f>SUM(H24:H59,H67:H82)</f>
        <v>0</v>
      </c>
      <c r="I91" s="320">
        <f>SUM(I25:I59,I68:I82)</f>
        <v>0</v>
      </c>
      <c r="J91" s="319">
        <f>SUM(J24:J59,J67:J82)</f>
        <v>0</v>
      </c>
      <c r="K91" s="320">
        <f>SUM(K25:K59,K68:K82)</f>
        <v>0</v>
      </c>
      <c r="L91" s="319">
        <f>SUM(L24:L59,L67:L82)</f>
        <v>0</v>
      </c>
      <c r="M91" s="320">
        <f>SUM(M25:M59,M68:M82)</f>
        <v>0</v>
      </c>
      <c r="N91" s="285" t="str">
        <f>'General information'!$C$2</f>
        <v>|||||||</v>
      </c>
    </row>
    <row r="92" spans="1:23" s="2" customFormat="1" ht="42" customHeight="1">
      <c r="A92" s="51"/>
      <c r="B92" s="192" t="s">
        <v>197</v>
      </c>
      <c r="C92" s="58" t="s">
        <v>198</v>
      </c>
      <c r="D92" s="478"/>
      <c r="E92" s="479"/>
      <c r="F92" s="478"/>
      <c r="G92" s="479"/>
      <c r="H92" s="478"/>
      <c r="I92" s="480"/>
      <c r="J92" s="481"/>
      <c r="K92" s="480"/>
      <c r="L92" s="481"/>
      <c r="M92" s="480"/>
      <c r="N92" s="285" t="str">
        <f>'General information'!$C$2</f>
        <v>|||||||</v>
      </c>
    </row>
    <row r="93" spans="1:23" s="2" customFormat="1" ht="42" customHeight="1">
      <c r="A93" s="51"/>
      <c r="B93" s="34" t="s">
        <v>147</v>
      </c>
      <c r="C93" s="48"/>
      <c r="D93" s="482">
        <f t="shared" ref="D93:F93" si="7">D91*D92</f>
        <v>0</v>
      </c>
      <c r="E93" s="483">
        <f t="shared" si="7"/>
        <v>0</v>
      </c>
      <c r="F93" s="482">
        <f t="shared" si="7"/>
        <v>0</v>
      </c>
      <c r="G93" s="483">
        <f t="shared" ref="G93:M93" si="8">G91*G92</f>
        <v>0</v>
      </c>
      <c r="H93" s="482">
        <f t="shared" si="8"/>
        <v>0</v>
      </c>
      <c r="I93" s="483">
        <f t="shared" si="8"/>
        <v>0</v>
      </c>
      <c r="J93" s="482">
        <f t="shared" si="8"/>
        <v>0</v>
      </c>
      <c r="K93" s="483">
        <f t="shared" si="8"/>
        <v>0</v>
      </c>
      <c r="L93" s="482">
        <f t="shared" si="8"/>
        <v>0</v>
      </c>
      <c r="M93" s="483">
        <f t="shared" si="8"/>
        <v>0</v>
      </c>
      <c r="N93" s="286" t="str">
        <f>'General information'!$C$2</f>
        <v>|||||||</v>
      </c>
    </row>
    <row r="94" spans="1:23" ht="42" customHeight="1">
      <c r="A94" s="33"/>
      <c r="B94" s="103"/>
      <c r="C94" s="118" t="s">
        <v>199</v>
      </c>
      <c r="D94" s="296">
        <f t="shared" ref="D94:M94" si="9">SUM(D91*D92)+D91</f>
        <v>0</v>
      </c>
      <c r="E94" s="297">
        <f t="shared" si="9"/>
        <v>0</v>
      </c>
      <c r="F94" s="296">
        <f t="shared" si="9"/>
        <v>0</v>
      </c>
      <c r="G94" s="297">
        <f t="shared" si="9"/>
        <v>0</v>
      </c>
      <c r="H94" s="296">
        <f t="shared" si="9"/>
        <v>0</v>
      </c>
      <c r="I94" s="297">
        <f t="shared" si="9"/>
        <v>0</v>
      </c>
      <c r="J94" s="296">
        <f t="shared" si="9"/>
        <v>0</v>
      </c>
      <c r="K94" s="297">
        <f t="shared" si="9"/>
        <v>0</v>
      </c>
      <c r="L94" s="296">
        <f t="shared" si="9"/>
        <v>0</v>
      </c>
      <c r="M94" s="297">
        <f t="shared" si="9"/>
        <v>0</v>
      </c>
    </row>
    <row r="95" spans="1:23" s="2" customFormat="1">
      <c r="A95" s="51"/>
      <c r="B95" s="103"/>
      <c r="C95" s="117"/>
      <c r="D95" s="292" t="s">
        <v>184</v>
      </c>
      <c r="E95" s="293" t="s">
        <v>185</v>
      </c>
      <c r="F95" s="292" t="s">
        <v>184</v>
      </c>
      <c r="G95" s="293" t="s">
        <v>185</v>
      </c>
      <c r="H95" s="292" t="s">
        <v>184</v>
      </c>
      <c r="I95" s="293" t="s">
        <v>185</v>
      </c>
      <c r="J95" s="292" t="s">
        <v>184</v>
      </c>
      <c r="K95" s="293" t="s">
        <v>185</v>
      </c>
      <c r="L95" s="292" t="s">
        <v>184</v>
      </c>
      <c r="M95" s="293" t="s">
        <v>185</v>
      </c>
      <c r="N95"/>
      <c r="O95"/>
      <c r="P95"/>
      <c r="Q95"/>
      <c r="R95"/>
      <c r="S95"/>
      <c r="T95"/>
      <c r="U95"/>
      <c r="V95"/>
      <c r="W95"/>
    </row>
    <row r="96" spans="1:23">
      <c r="A96" s="33"/>
      <c r="B96" s="555"/>
      <c r="C96" s="555"/>
      <c r="D96" s="555"/>
      <c r="E96" s="555"/>
      <c r="F96" s="555"/>
      <c r="G96" s="555"/>
      <c r="H96" s="3"/>
      <c r="I96" s="33"/>
      <c r="J96" s="33"/>
      <c r="K96" s="33"/>
    </row>
    <row r="97" spans="1:11" ht="14.45" customHeight="1">
      <c r="A97" s="33"/>
      <c r="B97" s="555"/>
      <c r="C97" s="555"/>
      <c r="D97" s="555"/>
      <c r="E97" s="555"/>
      <c r="F97" s="555"/>
      <c r="G97" s="555"/>
      <c r="H97" s="3"/>
      <c r="I97" s="33"/>
      <c r="J97" s="33"/>
      <c r="K97" s="33"/>
    </row>
    <row r="98" spans="1:11">
      <c r="A98" s="33"/>
      <c r="B98" s="33"/>
      <c r="C98" s="33"/>
      <c r="D98" s="33"/>
      <c r="E98" s="33"/>
      <c r="F98" s="33"/>
      <c r="G98" s="33"/>
      <c r="H98" s="33"/>
      <c r="I98" s="33"/>
      <c r="J98" s="33"/>
      <c r="K98" s="33"/>
    </row>
  </sheetData>
  <sheetProtection algorithmName="SHA-512" hashValue="DDAeZmsI6hsf0wZ0gcLTs9kzzqKhSsaDffOAVQHQgB+0+8ZhCrbdn2Oa9qzBlsv4V/RtIRU95NLcpUqempCGrA==" saltValue="aw6Rqmaxg5HOh3djfMHQfQ==" spinCount="100000" sheet="1" selectLockedCells="1"/>
  <mergeCells count="17">
    <mergeCell ref="L64:M64"/>
    <mergeCell ref="H64:I64"/>
    <mergeCell ref="J21:K21"/>
    <mergeCell ref="L21:M21"/>
    <mergeCell ref="C1:D1"/>
    <mergeCell ref="E3:F3"/>
    <mergeCell ref="C12:D12"/>
    <mergeCell ref="B13:G13"/>
    <mergeCell ref="B17:F17"/>
    <mergeCell ref="D21:E21"/>
    <mergeCell ref="F21:G21"/>
    <mergeCell ref="H21:I21"/>
    <mergeCell ref="B96:G96"/>
    <mergeCell ref="B97:G97"/>
    <mergeCell ref="D64:E64"/>
    <mergeCell ref="F64:G64"/>
    <mergeCell ref="J64:K64"/>
  </mergeCells>
  <phoneticPr fontId="29" type="noConversion"/>
  <conditionalFormatting sqref="E2:F2">
    <cfRule type="containsText" dxfId="172" priority="4" operator="containsText" text="Please">
      <formula>NOT(ISERROR(SEARCH("Please",E2)))</formula>
    </cfRule>
  </conditionalFormatting>
  <conditionalFormatting sqref="H20">
    <cfRule type="containsText" dxfId="171" priority="1" operator="containsText" text="One">
      <formula>NOT(ISERROR(SEARCH("One",H20)))</formula>
    </cfRule>
  </conditionalFormatting>
  <dataValidations count="1">
    <dataValidation type="decimal" allowBlank="1" showInputMessage="1" showErrorMessage="1" errorTitle="ECW reporting alert" error="Only decimal values are allowed in this cell." sqref="E7 D25:M59 D68:M82 D92:M93" xr:uid="{0E0D6521-6E35-C146-B26E-1CE114689AA4}">
      <formula1>0</formula1>
      <formula2>9999999999999990</formula2>
    </dataValidation>
  </dataValidations>
  <pageMargins left="0.25" right="0.25" top="0.75" bottom="0.75" header="0.3" footer="0.3"/>
  <pageSetup scale="36" fitToHeight="0" orientation="portrait" r:id="rId1"/>
  <rowBreaks count="1" manualBreakCount="1">
    <brk id="60" max="16383" man="1"/>
  </rowBreaks>
  <ignoredErrors>
    <ignoredError sqref="F6:F7 G6:G11 C26:C59" calculatedColumn="1"/>
    <ignoredError sqref="E9 G93:M93" unlockedFormula="1"/>
  </ignoredErrors>
  <drawing r:id="rId2"/>
  <tableParts count="4">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3B9C1-4C4F-384E-82F5-CE8C6C4AE64F}">
  <sheetPr codeName="Sheet8">
    <tabColor theme="8"/>
    <pageSetUpPr fitToPage="1"/>
  </sheetPr>
  <dimension ref="B1:I267"/>
  <sheetViews>
    <sheetView showGridLines="0" showRowColHeaders="0" zoomScaleNormal="100" workbookViewId="0">
      <pane ySplit="1" topLeftCell="A2" activePane="bottomLeft" state="frozen"/>
      <selection pane="bottomLeft" activeCell="B14" sqref="B14"/>
    </sheetView>
  </sheetViews>
  <sheetFormatPr defaultColWidth="9.28515625" defaultRowHeight="12.75"/>
  <cols>
    <col min="1" max="1" width="6.28515625" style="11" customWidth="1"/>
    <col min="2" max="2" width="39.28515625" style="11" customWidth="1"/>
    <col min="3" max="3" width="33" style="20" customWidth="1"/>
    <col min="4" max="4" width="30.28515625" style="19" customWidth="1"/>
    <col min="5" max="5" width="46.85546875" style="19" customWidth="1"/>
    <col min="6" max="6" width="35.28515625" style="19" hidden="1" customWidth="1"/>
    <col min="7" max="7" width="43.28515625" style="19" hidden="1" customWidth="1"/>
    <col min="8" max="8" width="50.28515625" style="11" customWidth="1"/>
    <col min="9" max="9" width="34" style="11" customWidth="1"/>
    <col min="10" max="10" width="14.28515625" style="11" customWidth="1"/>
    <col min="11" max="16384" width="9.28515625" style="11"/>
  </cols>
  <sheetData>
    <row r="1" spans="2:9" ht="62.1" customHeight="1">
      <c r="B1" s="5"/>
      <c r="C1" s="486" t="s">
        <v>200</v>
      </c>
      <c r="D1" s="564"/>
      <c r="E1" s="564"/>
      <c r="F1" s="564"/>
      <c r="G1" s="564"/>
      <c r="H1" s="564"/>
    </row>
    <row r="2" spans="2:9" s="27" customFormat="1" ht="23.1" customHeight="1">
      <c r="B2" s="26"/>
      <c r="C2" s="53"/>
      <c r="D2" s="52" t="s">
        <v>150</v>
      </c>
      <c r="E2" s="369" t="str">
        <f>IF('General information'!$F$6=0, "Please fill in the A0 tab",'General information'!$F$6)</f>
        <v/>
      </c>
      <c r="F2" s="369"/>
      <c r="H2" s="53"/>
    </row>
    <row r="3" spans="2:9" s="31" customFormat="1" ht="9" customHeight="1">
      <c r="B3" s="54"/>
      <c r="C3" s="55"/>
      <c r="D3" s="55"/>
      <c r="E3" s="56"/>
      <c r="F3" s="57"/>
      <c r="G3" s="57"/>
      <c r="H3" s="55"/>
    </row>
    <row r="4" spans="2:9" s="13" customFormat="1" ht="98.1" customHeight="1">
      <c r="B4" s="566" t="s">
        <v>201</v>
      </c>
      <c r="C4" s="567"/>
      <c r="D4" s="567"/>
      <c r="E4" s="568"/>
      <c r="F4"/>
      <c r="G4"/>
      <c r="H4"/>
      <c r="I4" s="12"/>
    </row>
    <row r="5" spans="2:9" s="13" customFormat="1" ht="15" customHeight="1">
      <c r="B5" s="199"/>
      <c r="C5" s="199"/>
      <c r="D5" s="199"/>
      <c r="E5" s="199"/>
      <c r="F5" s="199"/>
      <c r="G5" s="199"/>
      <c r="H5" s="199"/>
      <c r="I5" s="12"/>
    </row>
    <row r="6" spans="2:9" s="13" customFormat="1" ht="30" customHeight="1">
      <c r="B6" s="565" t="s">
        <v>202</v>
      </c>
      <c r="C6" s="565"/>
      <c r="D6" s="410" t="s">
        <v>203</v>
      </c>
      <c r="E6" s="199"/>
      <c r="F6" s="199"/>
      <c r="G6" s="199"/>
      <c r="H6" s="199"/>
      <c r="I6" s="12"/>
    </row>
    <row r="7" spans="2:9" s="13" customFormat="1" ht="14.1" customHeight="1">
      <c r="B7" s="62"/>
      <c r="C7" s="62"/>
      <c r="D7" s="1"/>
      <c r="E7" s="199"/>
      <c r="F7" s="199"/>
      <c r="G7" s="199"/>
      <c r="H7" s="199"/>
      <c r="I7" s="12"/>
    </row>
    <row r="8" spans="2:9" s="13" customFormat="1" ht="30">
      <c r="B8" s="162" t="s">
        <v>204</v>
      </c>
      <c r="C8" s="161">
        <f>SUM('R | Expenditures'!E8:E11)</f>
        <v>0</v>
      </c>
      <c r="F8" s="199"/>
      <c r="G8" s="199"/>
      <c r="H8" s="199"/>
      <c r="I8" s="12"/>
    </row>
    <row r="9" spans="2:9" s="13" customFormat="1" ht="30">
      <c r="B9" s="162" t="s">
        <v>205</v>
      </c>
      <c r="C9" s="161">
        <f>SUM(ecw_finance_dcm[Cumulative ECW funds transferred to partner in US$ since inception])</f>
        <v>0</v>
      </c>
      <c r="D9" s="62"/>
      <c r="E9" s="139"/>
      <c r="F9" s="199"/>
      <c r="G9" s="199"/>
      <c r="H9" s="199"/>
      <c r="I9" s="12"/>
    </row>
    <row r="10" spans="2:9" s="13" customFormat="1" ht="15.75">
      <c r="B10" s="162" t="s">
        <v>206</v>
      </c>
      <c r="C10" s="161">
        <f>SUM(C8-C9)</f>
        <v>0</v>
      </c>
      <c r="D10" s="62"/>
      <c r="E10" s="139"/>
      <c r="F10" s="199"/>
      <c r="G10" s="199"/>
      <c r="H10" s="199"/>
      <c r="I10" s="12"/>
    </row>
    <row r="11" spans="2:9" s="13" customFormat="1" ht="33" customHeight="1">
      <c r="B11" s="149" t="s">
        <v>207</v>
      </c>
      <c r="C11" s="199"/>
      <c r="D11" s="199"/>
      <c r="E11" s="199"/>
      <c r="F11" s="199"/>
      <c r="G11" s="199"/>
      <c r="H11" s="199"/>
      <c r="I11" s="12"/>
    </row>
    <row r="12" spans="2:9" customFormat="1" ht="26.1" customHeight="1">
      <c r="B12" s="14" t="s">
        <v>86</v>
      </c>
      <c r="C12" s="14" t="s">
        <v>83</v>
      </c>
      <c r="D12" s="15" t="s">
        <v>208</v>
      </c>
      <c r="E12" s="14" t="s">
        <v>86</v>
      </c>
    </row>
    <row r="13" spans="2:9" s="17" customFormat="1" ht="54.95" customHeight="1">
      <c r="B13" s="399" t="s">
        <v>209</v>
      </c>
      <c r="C13" s="400" t="s">
        <v>210</v>
      </c>
      <c r="D13" s="400" t="s">
        <v>211</v>
      </c>
      <c r="E13" s="401" t="s">
        <v>212</v>
      </c>
      <c r="F13" s="16" t="s">
        <v>213</v>
      </c>
      <c r="G13" s="411" t="s">
        <v>55</v>
      </c>
    </row>
    <row r="14" spans="2:9" s="17" customFormat="1" ht="27.95" customHeight="1">
      <c r="B14" s="402"/>
      <c r="C14" s="403"/>
      <c r="D14" s="404"/>
      <c r="E14" s="405"/>
      <c r="F14" s="18" t="str">
        <f>$D$6</f>
        <v>No</v>
      </c>
      <c r="G14" s="18" t="str">
        <f>'General information'!$C$2</f>
        <v>|||||||</v>
      </c>
    </row>
    <row r="15" spans="2:9" s="17" customFormat="1" ht="27.95" customHeight="1">
      <c r="B15" s="402"/>
      <c r="C15" s="403"/>
      <c r="D15" s="404"/>
      <c r="E15" s="405"/>
      <c r="F15" s="18" t="str">
        <f t="shared" ref="F15:F36" si="0">$D$6</f>
        <v>No</v>
      </c>
      <c r="G15" s="18" t="str">
        <f>'General information'!$C$2</f>
        <v>|||||||</v>
      </c>
    </row>
    <row r="16" spans="2:9" s="17" customFormat="1" ht="27.95" customHeight="1">
      <c r="B16" s="402"/>
      <c r="C16" s="403"/>
      <c r="D16" s="404"/>
      <c r="E16" s="405"/>
      <c r="F16" s="18" t="str">
        <f>$D$6</f>
        <v>No</v>
      </c>
      <c r="G16" s="18" t="str">
        <f>'General information'!$C$2</f>
        <v>|||||||</v>
      </c>
    </row>
    <row r="17" spans="2:7" s="17" customFormat="1" ht="27.95" customHeight="1">
      <c r="B17" s="402"/>
      <c r="C17" s="403"/>
      <c r="D17" s="404"/>
      <c r="E17" s="405"/>
      <c r="F17" s="18" t="str">
        <f t="shared" si="0"/>
        <v>No</v>
      </c>
      <c r="G17" s="18" t="str">
        <f>'General information'!$C$2</f>
        <v>|||||||</v>
      </c>
    </row>
    <row r="18" spans="2:7" s="17" customFormat="1" ht="27.95" customHeight="1">
      <c r="B18" s="402"/>
      <c r="C18" s="403"/>
      <c r="D18" s="404"/>
      <c r="E18" s="405"/>
      <c r="F18" s="18" t="str">
        <f t="shared" si="0"/>
        <v>No</v>
      </c>
      <c r="G18" s="18" t="str">
        <f>'General information'!$C$2</f>
        <v>|||||||</v>
      </c>
    </row>
    <row r="19" spans="2:7" s="17" customFormat="1" ht="27.95" customHeight="1">
      <c r="B19" s="402"/>
      <c r="C19" s="403"/>
      <c r="D19" s="404"/>
      <c r="E19" s="405"/>
      <c r="F19" s="18" t="str">
        <f t="shared" si="0"/>
        <v>No</v>
      </c>
      <c r="G19" s="18" t="str">
        <f>'General information'!$C$2</f>
        <v>|||||||</v>
      </c>
    </row>
    <row r="20" spans="2:7" s="17" customFormat="1" ht="27.95" customHeight="1">
      <c r="B20" s="402"/>
      <c r="C20" s="403"/>
      <c r="D20" s="404"/>
      <c r="E20" s="405"/>
      <c r="F20" s="18" t="str">
        <f t="shared" si="0"/>
        <v>No</v>
      </c>
      <c r="G20" s="18" t="str">
        <f>'General information'!$C$2</f>
        <v>|||||||</v>
      </c>
    </row>
    <row r="21" spans="2:7" s="17" customFormat="1" ht="27.95" customHeight="1">
      <c r="B21" s="402"/>
      <c r="C21" s="403"/>
      <c r="D21" s="404"/>
      <c r="E21" s="405"/>
      <c r="F21" s="18" t="str">
        <f t="shared" si="0"/>
        <v>No</v>
      </c>
      <c r="G21" s="18" t="str">
        <f>'General information'!$C$2</f>
        <v>|||||||</v>
      </c>
    </row>
    <row r="22" spans="2:7" s="17" customFormat="1" ht="27.95" customHeight="1">
      <c r="B22" s="402"/>
      <c r="C22" s="403"/>
      <c r="D22" s="404"/>
      <c r="E22" s="405"/>
      <c r="F22" s="18" t="str">
        <f t="shared" si="0"/>
        <v>No</v>
      </c>
      <c r="G22" s="18" t="str">
        <f>'General information'!$C$2</f>
        <v>|||||||</v>
      </c>
    </row>
    <row r="23" spans="2:7" s="17" customFormat="1" ht="27.95" customHeight="1">
      <c r="B23" s="402"/>
      <c r="C23" s="403"/>
      <c r="D23" s="404"/>
      <c r="E23" s="405"/>
      <c r="F23" s="18" t="str">
        <f t="shared" si="0"/>
        <v>No</v>
      </c>
      <c r="G23" s="18" t="str">
        <f>'General information'!$C$2</f>
        <v>|||||||</v>
      </c>
    </row>
    <row r="24" spans="2:7" s="17" customFormat="1" ht="27.95" customHeight="1">
      <c r="B24" s="402"/>
      <c r="C24" s="403"/>
      <c r="D24" s="404"/>
      <c r="E24" s="405"/>
      <c r="F24" s="18" t="str">
        <f t="shared" si="0"/>
        <v>No</v>
      </c>
      <c r="G24" s="18" t="str">
        <f>'General information'!$C$2</f>
        <v>|||||||</v>
      </c>
    </row>
    <row r="25" spans="2:7" s="17" customFormat="1" ht="27.95" customHeight="1">
      <c r="B25" s="402"/>
      <c r="C25" s="403"/>
      <c r="D25" s="404"/>
      <c r="E25" s="405"/>
      <c r="F25" s="18" t="str">
        <f t="shared" si="0"/>
        <v>No</v>
      </c>
      <c r="G25" s="18" t="str">
        <f>'General information'!$C$2</f>
        <v>|||||||</v>
      </c>
    </row>
    <row r="26" spans="2:7" s="17" customFormat="1" ht="27.95" customHeight="1">
      <c r="B26" s="402"/>
      <c r="C26" s="403"/>
      <c r="D26" s="404"/>
      <c r="E26" s="405"/>
      <c r="F26" s="18" t="str">
        <f t="shared" si="0"/>
        <v>No</v>
      </c>
      <c r="G26" s="18" t="str">
        <f>'General information'!$C$2</f>
        <v>|||||||</v>
      </c>
    </row>
    <row r="27" spans="2:7" s="17" customFormat="1" ht="27.95" customHeight="1">
      <c r="B27" s="402"/>
      <c r="C27" s="403"/>
      <c r="D27" s="404"/>
      <c r="E27" s="405"/>
      <c r="F27" s="18" t="str">
        <f t="shared" si="0"/>
        <v>No</v>
      </c>
      <c r="G27" s="18" t="str">
        <f>'General information'!$C$2</f>
        <v>|||||||</v>
      </c>
    </row>
    <row r="28" spans="2:7" s="17" customFormat="1" ht="27.95" customHeight="1">
      <c r="B28" s="402"/>
      <c r="C28" s="403"/>
      <c r="D28" s="404"/>
      <c r="E28" s="405"/>
      <c r="F28" s="18" t="str">
        <f t="shared" si="0"/>
        <v>No</v>
      </c>
      <c r="G28" s="18" t="str">
        <f>'General information'!$C$2</f>
        <v>|||||||</v>
      </c>
    </row>
    <row r="29" spans="2:7" s="17" customFormat="1" ht="27.95" customHeight="1">
      <c r="B29" s="402"/>
      <c r="C29" s="403"/>
      <c r="D29" s="404"/>
      <c r="E29" s="405"/>
      <c r="F29" s="18" t="str">
        <f t="shared" si="0"/>
        <v>No</v>
      </c>
      <c r="G29" s="18" t="str">
        <f>'General information'!$C$2</f>
        <v>|||||||</v>
      </c>
    </row>
    <row r="30" spans="2:7" s="17" customFormat="1" ht="27.95" customHeight="1">
      <c r="B30" s="402"/>
      <c r="C30" s="403"/>
      <c r="D30" s="404"/>
      <c r="E30" s="405"/>
      <c r="F30" s="18" t="str">
        <f t="shared" si="0"/>
        <v>No</v>
      </c>
      <c r="G30" s="18" t="str">
        <f>'General information'!$C$2</f>
        <v>|||||||</v>
      </c>
    </row>
    <row r="31" spans="2:7" s="17" customFormat="1" ht="27.95" customHeight="1">
      <c r="B31" s="402"/>
      <c r="C31" s="403"/>
      <c r="D31" s="404"/>
      <c r="E31" s="405"/>
      <c r="F31" s="18" t="str">
        <f t="shared" si="0"/>
        <v>No</v>
      </c>
      <c r="G31" s="18" t="str">
        <f>'General information'!$C$2</f>
        <v>|||||||</v>
      </c>
    </row>
    <row r="32" spans="2:7" s="17" customFormat="1" ht="27.95" customHeight="1">
      <c r="B32" s="402"/>
      <c r="C32" s="403"/>
      <c r="D32" s="404"/>
      <c r="E32" s="405"/>
      <c r="F32" s="18" t="str">
        <f t="shared" si="0"/>
        <v>No</v>
      </c>
      <c r="G32" s="18" t="str">
        <f>'General information'!$C$2</f>
        <v>|||||||</v>
      </c>
    </row>
    <row r="33" spans="2:7" s="17" customFormat="1" ht="27.95" customHeight="1">
      <c r="B33" s="402"/>
      <c r="C33" s="403"/>
      <c r="D33" s="404"/>
      <c r="E33" s="405"/>
      <c r="F33" s="18" t="str">
        <f t="shared" si="0"/>
        <v>No</v>
      </c>
      <c r="G33" s="18" t="str">
        <f>'General information'!$C$2</f>
        <v>|||||||</v>
      </c>
    </row>
    <row r="34" spans="2:7" s="17" customFormat="1" ht="27.95" customHeight="1">
      <c r="B34" s="402"/>
      <c r="C34" s="403"/>
      <c r="D34" s="404"/>
      <c r="E34" s="405"/>
      <c r="F34" s="18" t="str">
        <f t="shared" si="0"/>
        <v>No</v>
      </c>
      <c r="G34" s="18" t="str">
        <f>'General information'!$C$2</f>
        <v>|||||||</v>
      </c>
    </row>
    <row r="35" spans="2:7" s="17" customFormat="1" ht="27.95" customHeight="1">
      <c r="B35" s="402"/>
      <c r="C35" s="403"/>
      <c r="D35" s="404"/>
      <c r="E35" s="405"/>
      <c r="F35" s="18" t="str">
        <f t="shared" si="0"/>
        <v>No</v>
      </c>
      <c r="G35" s="18" t="str">
        <f>'General information'!$C$2</f>
        <v>|||||||</v>
      </c>
    </row>
    <row r="36" spans="2:7" s="17" customFormat="1" ht="27.95" customHeight="1">
      <c r="B36" s="406"/>
      <c r="C36" s="407"/>
      <c r="D36" s="408"/>
      <c r="E36" s="409"/>
      <c r="F36" s="18" t="str">
        <f t="shared" si="0"/>
        <v>No</v>
      </c>
      <c r="G36" s="18" t="str">
        <f>'General information'!$C$2</f>
        <v>|||||||</v>
      </c>
    </row>
    <row r="37" spans="2:7">
      <c r="C37" s="19"/>
    </row>
    <row r="38" spans="2:7">
      <c r="C38" s="19"/>
    </row>
    <row r="39" spans="2:7">
      <c r="C39" s="19"/>
    </row>
    <row r="40" spans="2:7">
      <c r="C40" s="19"/>
    </row>
    <row r="41" spans="2:7">
      <c r="C41" s="19"/>
    </row>
    <row r="42" spans="2:7">
      <c r="C42" s="19"/>
    </row>
    <row r="43" spans="2:7">
      <c r="C43" s="19"/>
    </row>
    <row r="44" spans="2:7">
      <c r="C44" s="19"/>
    </row>
    <row r="45" spans="2:7">
      <c r="C45" s="19"/>
    </row>
    <row r="46" spans="2:7">
      <c r="C46" s="19"/>
    </row>
    <row r="47" spans="2:7">
      <c r="C47" s="19"/>
    </row>
    <row r="48" spans="2:7">
      <c r="C48" s="19"/>
    </row>
    <row r="49" spans="3:3">
      <c r="C49" s="19"/>
    </row>
    <row r="50" spans="3:3">
      <c r="C50" s="19"/>
    </row>
    <row r="51" spans="3:3">
      <c r="C51" s="19"/>
    </row>
    <row r="52" spans="3:3">
      <c r="C52" s="19"/>
    </row>
    <row r="53" spans="3:3">
      <c r="C53" s="19"/>
    </row>
    <row r="54" spans="3:3">
      <c r="C54" s="19"/>
    </row>
    <row r="55" spans="3:3">
      <c r="C55" s="19"/>
    </row>
    <row r="56" spans="3:3">
      <c r="C56" s="19"/>
    </row>
    <row r="57" spans="3:3">
      <c r="C57" s="19"/>
    </row>
    <row r="58" spans="3:3">
      <c r="C58" s="19"/>
    </row>
    <row r="59" spans="3:3">
      <c r="C59" s="19"/>
    </row>
    <row r="60" spans="3:3">
      <c r="C60" s="19"/>
    </row>
    <row r="61" spans="3:3">
      <c r="C61" s="19"/>
    </row>
    <row r="62" spans="3:3">
      <c r="C62" s="19"/>
    </row>
    <row r="63" spans="3:3">
      <c r="C63" s="19"/>
    </row>
    <row r="64" spans="3:3">
      <c r="C64" s="19"/>
    </row>
    <row r="65" spans="3:3">
      <c r="C65" s="19"/>
    </row>
    <row r="66" spans="3:3">
      <c r="C66" s="19"/>
    </row>
    <row r="67" spans="3:3">
      <c r="C67" s="19"/>
    </row>
    <row r="68" spans="3:3">
      <c r="C68" s="19"/>
    </row>
    <row r="69" spans="3:3">
      <c r="C69" s="19"/>
    </row>
    <row r="70" spans="3:3">
      <c r="C70" s="19"/>
    </row>
    <row r="71" spans="3:3">
      <c r="C71" s="19"/>
    </row>
    <row r="72" spans="3:3">
      <c r="C72" s="19"/>
    </row>
    <row r="73" spans="3:3">
      <c r="C73" s="19"/>
    </row>
    <row r="74" spans="3:3">
      <c r="C74" s="19"/>
    </row>
    <row r="75" spans="3:3">
      <c r="C75" s="19"/>
    </row>
    <row r="76" spans="3:3">
      <c r="C76" s="19"/>
    </row>
    <row r="77" spans="3:3">
      <c r="C77" s="19"/>
    </row>
    <row r="78" spans="3:3">
      <c r="C78" s="19"/>
    </row>
    <row r="79" spans="3:3">
      <c r="C79" s="19"/>
    </row>
    <row r="80" spans="3:3">
      <c r="C80" s="19"/>
    </row>
    <row r="81" spans="3:3">
      <c r="C81" s="19"/>
    </row>
    <row r="82" spans="3:3">
      <c r="C82" s="19"/>
    </row>
    <row r="83" spans="3:3">
      <c r="C83" s="19"/>
    </row>
    <row r="84" spans="3:3">
      <c r="C84" s="19"/>
    </row>
    <row r="85" spans="3:3">
      <c r="C85" s="19"/>
    </row>
    <row r="86" spans="3:3">
      <c r="C86" s="19"/>
    </row>
    <row r="87" spans="3:3">
      <c r="C87" s="19"/>
    </row>
    <row r="88" spans="3:3">
      <c r="C88" s="19"/>
    </row>
    <row r="89" spans="3:3">
      <c r="C89" s="19"/>
    </row>
    <row r="90" spans="3:3">
      <c r="C90" s="19"/>
    </row>
    <row r="91" spans="3:3">
      <c r="C91" s="19"/>
    </row>
    <row r="92" spans="3:3">
      <c r="C92" s="19"/>
    </row>
    <row r="93" spans="3:3">
      <c r="C93" s="19"/>
    </row>
    <row r="94" spans="3:3">
      <c r="C94" s="19"/>
    </row>
    <row r="95" spans="3:3">
      <c r="C95" s="19"/>
    </row>
    <row r="96" spans="3:3">
      <c r="C96" s="19"/>
    </row>
    <row r="97" spans="3:3">
      <c r="C97" s="19"/>
    </row>
    <row r="98" spans="3:3">
      <c r="C98" s="19"/>
    </row>
    <row r="99" spans="3:3">
      <c r="C99" s="19"/>
    </row>
    <row r="100" spans="3:3">
      <c r="C100" s="19"/>
    </row>
    <row r="101" spans="3:3">
      <c r="C101" s="19"/>
    </row>
    <row r="102" spans="3:3">
      <c r="C102" s="19"/>
    </row>
    <row r="103" spans="3:3">
      <c r="C103" s="19"/>
    </row>
    <row r="104" spans="3:3">
      <c r="C104" s="19"/>
    </row>
    <row r="105" spans="3:3">
      <c r="C105" s="19"/>
    </row>
    <row r="106" spans="3:3">
      <c r="C106" s="19"/>
    </row>
    <row r="107" spans="3:3">
      <c r="C107" s="19"/>
    </row>
    <row r="108" spans="3:3">
      <c r="C108" s="19"/>
    </row>
    <row r="109" spans="3:3">
      <c r="C109" s="19"/>
    </row>
    <row r="110" spans="3:3">
      <c r="C110" s="19"/>
    </row>
    <row r="111" spans="3:3">
      <c r="C111" s="19"/>
    </row>
    <row r="112" spans="3:3">
      <c r="C112" s="19"/>
    </row>
    <row r="113" spans="3:3">
      <c r="C113" s="19"/>
    </row>
    <row r="114" spans="3:3">
      <c r="C114" s="19"/>
    </row>
    <row r="115" spans="3:3">
      <c r="C115" s="19"/>
    </row>
    <row r="116" spans="3:3">
      <c r="C116" s="19"/>
    </row>
    <row r="117" spans="3:3">
      <c r="C117" s="19"/>
    </row>
    <row r="118" spans="3:3">
      <c r="C118" s="19"/>
    </row>
    <row r="119" spans="3:3">
      <c r="C119" s="19"/>
    </row>
    <row r="120" spans="3:3">
      <c r="C120" s="19"/>
    </row>
    <row r="121" spans="3:3">
      <c r="C121" s="19"/>
    </row>
    <row r="122" spans="3:3">
      <c r="C122" s="19"/>
    </row>
    <row r="123" spans="3:3">
      <c r="C123" s="19"/>
    </row>
    <row r="124" spans="3:3">
      <c r="C124" s="19"/>
    </row>
    <row r="125" spans="3:3">
      <c r="C125" s="19"/>
    </row>
    <row r="126" spans="3:3">
      <c r="C126" s="19"/>
    </row>
    <row r="127" spans="3:3">
      <c r="C127" s="19"/>
    </row>
    <row r="128" spans="3:3">
      <c r="C128" s="19"/>
    </row>
    <row r="129" spans="3:3">
      <c r="C129" s="19"/>
    </row>
    <row r="130" spans="3:3">
      <c r="C130" s="19"/>
    </row>
    <row r="131" spans="3:3">
      <c r="C131" s="19"/>
    </row>
    <row r="132" spans="3:3">
      <c r="C132" s="19"/>
    </row>
    <row r="133" spans="3:3">
      <c r="C133" s="19"/>
    </row>
    <row r="134" spans="3:3">
      <c r="C134" s="19"/>
    </row>
    <row r="135" spans="3:3">
      <c r="C135" s="19"/>
    </row>
    <row r="136" spans="3:3">
      <c r="C136" s="19"/>
    </row>
    <row r="137" spans="3:3">
      <c r="C137" s="19"/>
    </row>
    <row r="138" spans="3:3">
      <c r="C138" s="19"/>
    </row>
    <row r="139" spans="3:3">
      <c r="C139" s="19"/>
    </row>
    <row r="140" spans="3:3">
      <c r="C140" s="19"/>
    </row>
    <row r="141" spans="3:3">
      <c r="C141" s="19"/>
    </row>
    <row r="142" spans="3:3">
      <c r="C142" s="19"/>
    </row>
    <row r="143" spans="3:3">
      <c r="C143" s="19"/>
    </row>
    <row r="144" spans="3:3">
      <c r="C144" s="19"/>
    </row>
    <row r="145" spans="3:3">
      <c r="C145" s="19"/>
    </row>
    <row r="146" spans="3:3">
      <c r="C146" s="19"/>
    </row>
    <row r="147" spans="3:3">
      <c r="C147" s="19"/>
    </row>
    <row r="148" spans="3:3">
      <c r="C148" s="19"/>
    </row>
    <row r="149" spans="3:3">
      <c r="C149" s="19"/>
    </row>
    <row r="150" spans="3:3">
      <c r="C150" s="19"/>
    </row>
    <row r="151" spans="3:3">
      <c r="C151" s="19"/>
    </row>
    <row r="152" spans="3:3">
      <c r="C152" s="19"/>
    </row>
    <row r="153" spans="3:3">
      <c r="C153" s="19"/>
    </row>
    <row r="154" spans="3:3">
      <c r="C154" s="19"/>
    </row>
    <row r="155" spans="3:3">
      <c r="C155" s="19"/>
    </row>
    <row r="156" spans="3:3">
      <c r="C156" s="19"/>
    </row>
    <row r="157" spans="3:3">
      <c r="C157" s="19"/>
    </row>
    <row r="158" spans="3:3">
      <c r="C158" s="19"/>
    </row>
    <row r="159" spans="3:3">
      <c r="C159" s="19"/>
    </row>
    <row r="160" spans="3:3">
      <c r="C160" s="19"/>
    </row>
    <row r="161" spans="3:3">
      <c r="C161" s="19"/>
    </row>
    <row r="162" spans="3:3">
      <c r="C162" s="19"/>
    </row>
    <row r="163" spans="3:3">
      <c r="C163" s="19"/>
    </row>
    <row r="164" spans="3:3">
      <c r="C164" s="19"/>
    </row>
    <row r="165" spans="3:3">
      <c r="C165" s="19"/>
    </row>
    <row r="166" spans="3:3">
      <c r="C166" s="19"/>
    </row>
    <row r="167" spans="3:3">
      <c r="C167" s="19"/>
    </row>
    <row r="168" spans="3:3">
      <c r="C168" s="19"/>
    </row>
    <row r="169" spans="3:3">
      <c r="C169" s="19"/>
    </row>
    <row r="170" spans="3:3">
      <c r="C170" s="19"/>
    </row>
    <row r="171" spans="3:3">
      <c r="C171" s="19"/>
    </row>
    <row r="172" spans="3:3">
      <c r="C172" s="19"/>
    </row>
    <row r="173" spans="3:3">
      <c r="C173" s="19"/>
    </row>
    <row r="174" spans="3:3">
      <c r="C174" s="19"/>
    </row>
    <row r="175" spans="3:3">
      <c r="C175" s="19"/>
    </row>
    <row r="176" spans="3:3">
      <c r="C176" s="19"/>
    </row>
    <row r="177" spans="3:3">
      <c r="C177" s="19"/>
    </row>
    <row r="178" spans="3:3">
      <c r="C178" s="19"/>
    </row>
    <row r="179" spans="3:3">
      <c r="C179" s="19"/>
    </row>
    <row r="180" spans="3:3">
      <c r="C180" s="19"/>
    </row>
    <row r="181" spans="3:3">
      <c r="C181" s="19"/>
    </row>
    <row r="182" spans="3:3">
      <c r="C182" s="19"/>
    </row>
    <row r="183" spans="3:3">
      <c r="C183" s="19"/>
    </row>
    <row r="184" spans="3:3">
      <c r="C184" s="19"/>
    </row>
    <row r="185" spans="3:3">
      <c r="C185" s="19"/>
    </row>
    <row r="186" spans="3:3">
      <c r="C186" s="19"/>
    </row>
    <row r="187" spans="3:3">
      <c r="C187" s="19"/>
    </row>
    <row r="188" spans="3:3">
      <c r="C188" s="19"/>
    </row>
    <row r="189" spans="3:3">
      <c r="C189" s="19"/>
    </row>
    <row r="190" spans="3:3">
      <c r="C190" s="19"/>
    </row>
    <row r="191" spans="3:3">
      <c r="C191" s="19"/>
    </row>
    <row r="192" spans="3:3">
      <c r="C192" s="19"/>
    </row>
    <row r="193" spans="3:3">
      <c r="C193" s="19"/>
    </row>
    <row r="194" spans="3:3">
      <c r="C194" s="19"/>
    </row>
    <row r="195" spans="3:3">
      <c r="C195" s="19"/>
    </row>
    <row r="196" spans="3:3">
      <c r="C196" s="19"/>
    </row>
    <row r="197" spans="3:3">
      <c r="C197" s="19"/>
    </row>
    <row r="198" spans="3:3">
      <c r="C198" s="19"/>
    </row>
    <row r="199" spans="3:3">
      <c r="C199" s="19"/>
    </row>
    <row r="200" spans="3:3">
      <c r="C200" s="19"/>
    </row>
    <row r="201" spans="3:3">
      <c r="C201" s="19"/>
    </row>
    <row r="202" spans="3:3">
      <c r="C202" s="19"/>
    </row>
    <row r="203" spans="3:3">
      <c r="C203" s="19"/>
    </row>
    <row r="204" spans="3:3">
      <c r="C204" s="19"/>
    </row>
    <row r="205" spans="3:3">
      <c r="C205" s="19"/>
    </row>
    <row r="206" spans="3:3">
      <c r="C206" s="19"/>
    </row>
    <row r="207" spans="3:3">
      <c r="C207" s="19"/>
    </row>
    <row r="208" spans="3:3">
      <c r="C208" s="19"/>
    </row>
    <row r="209" spans="3:3">
      <c r="C209" s="19"/>
    </row>
    <row r="210" spans="3:3">
      <c r="C210" s="19"/>
    </row>
    <row r="211" spans="3:3">
      <c r="C211" s="19"/>
    </row>
    <row r="212" spans="3:3">
      <c r="C212" s="19"/>
    </row>
    <row r="213" spans="3:3">
      <c r="C213" s="19"/>
    </row>
    <row r="214" spans="3:3">
      <c r="C214" s="19"/>
    </row>
    <row r="215" spans="3:3">
      <c r="C215" s="19"/>
    </row>
    <row r="216" spans="3:3">
      <c r="C216" s="19"/>
    </row>
    <row r="217" spans="3:3">
      <c r="C217" s="19"/>
    </row>
    <row r="218" spans="3:3">
      <c r="C218" s="19"/>
    </row>
    <row r="219" spans="3:3">
      <c r="C219" s="19"/>
    </row>
    <row r="220" spans="3:3">
      <c r="C220" s="19"/>
    </row>
    <row r="221" spans="3:3">
      <c r="C221" s="19"/>
    </row>
    <row r="222" spans="3:3">
      <c r="C222" s="19"/>
    </row>
    <row r="223" spans="3:3">
      <c r="C223" s="19"/>
    </row>
    <row r="224" spans="3:3">
      <c r="C224" s="19"/>
    </row>
    <row r="225" spans="3:3">
      <c r="C225" s="19"/>
    </row>
    <row r="226" spans="3:3">
      <c r="C226" s="19"/>
    </row>
    <row r="227" spans="3:3">
      <c r="C227" s="19"/>
    </row>
    <row r="228" spans="3:3">
      <c r="C228" s="19"/>
    </row>
    <row r="229" spans="3:3">
      <c r="C229" s="19"/>
    </row>
    <row r="230" spans="3:3">
      <c r="C230" s="19"/>
    </row>
    <row r="231" spans="3:3">
      <c r="C231" s="19"/>
    </row>
    <row r="232" spans="3:3">
      <c r="C232" s="19"/>
    </row>
    <row r="233" spans="3:3">
      <c r="C233" s="19"/>
    </row>
    <row r="234" spans="3:3">
      <c r="C234" s="19"/>
    </row>
    <row r="235" spans="3:3">
      <c r="C235" s="19"/>
    </row>
    <row r="236" spans="3:3">
      <c r="C236" s="19"/>
    </row>
    <row r="237" spans="3:3">
      <c r="C237" s="19"/>
    </row>
    <row r="238" spans="3:3">
      <c r="C238" s="19"/>
    </row>
    <row r="239" spans="3:3">
      <c r="C239" s="19"/>
    </row>
    <row r="240" spans="3:3">
      <c r="C240" s="19"/>
    </row>
    <row r="241" spans="3:3">
      <c r="C241" s="19"/>
    </row>
    <row r="242" spans="3:3">
      <c r="C242" s="19"/>
    </row>
    <row r="243" spans="3:3">
      <c r="C243" s="19"/>
    </row>
    <row r="244" spans="3:3">
      <c r="C244" s="19"/>
    </row>
    <row r="245" spans="3:3">
      <c r="C245" s="19"/>
    </row>
    <row r="246" spans="3:3">
      <c r="C246" s="19"/>
    </row>
    <row r="247" spans="3:3">
      <c r="C247" s="19"/>
    </row>
    <row r="248" spans="3:3">
      <c r="C248" s="19"/>
    </row>
    <row r="249" spans="3:3">
      <c r="C249" s="19"/>
    </row>
    <row r="250" spans="3:3">
      <c r="C250" s="19"/>
    </row>
    <row r="251" spans="3:3">
      <c r="C251" s="19"/>
    </row>
    <row r="252" spans="3:3">
      <c r="C252" s="19"/>
    </row>
    <row r="253" spans="3:3">
      <c r="C253" s="19"/>
    </row>
    <row r="254" spans="3:3">
      <c r="C254" s="19"/>
    </row>
    <row r="255" spans="3:3">
      <c r="C255" s="19"/>
    </row>
    <row r="256" spans="3:3">
      <c r="C256" s="19"/>
    </row>
    <row r="257" spans="3:3">
      <c r="C257" s="19"/>
    </row>
    <row r="258" spans="3:3">
      <c r="C258" s="19"/>
    </row>
    <row r="259" spans="3:3">
      <c r="C259" s="19"/>
    </row>
    <row r="260" spans="3:3">
      <c r="C260" s="19"/>
    </row>
    <row r="261" spans="3:3">
      <c r="C261" s="19"/>
    </row>
    <row r="262" spans="3:3">
      <c r="C262" s="19"/>
    </row>
    <row r="263" spans="3:3">
      <c r="C263" s="19"/>
    </row>
    <row r="264" spans="3:3">
      <c r="C264" s="19"/>
    </row>
    <row r="265" spans="3:3">
      <c r="C265" s="19"/>
    </row>
    <row r="266" spans="3:3">
      <c r="C266" s="19"/>
    </row>
    <row r="267" spans="3:3">
      <c r="C267" s="19"/>
    </row>
  </sheetData>
  <sheetProtection algorithmName="SHA-512" hashValue="sB5rfGOzeW+rC2FbGg8vm1iYbShkP9GjGsaIquWPep51CEsTF2maFMjRkT9VChVZhFGl5qFo4Bk+Uo2zjQZl0w==" saltValue="Dtfzk5zI6Fjkm7cec66s5A==" spinCount="100000" sheet="1" selectLockedCells="1"/>
  <dataConsolidate/>
  <mergeCells count="3">
    <mergeCell ref="C1:H1"/>
    <mergeCell ref="B6:C6"/>
    <mergeCell ref="B4:E4"/>
  </mergeCells>
  <conditionalFormatting sqref="F3:G3 E2:F2">
    <cfRule type="containsText" dxfId="109" priority="1" operator="containsText" text="Please">
      <formula>NOT(ISERROR(SEARCH("Please",E2)))</formula>
    </cfRule>
  </conditionalFormatting>
  <dataValidations count="3">
    <dataValidation errorStyle="warning" operator="greaterThan" allowBlank="1" showInputMessage="1" showErrorMessage="1" error="Please input nearest whole number (no decimals) with no spaces." sqref="B12 E12" xr:uid="{00000000-0002-0000-0000-000002000000}"/>
    <dataValidation operator="greaterThan" allowBlank="1" showErrorMessage="1" error="Please input date as dd/mm/yyyy" prompt="dd/mm/yyyy" sqref="E13:E36" xr:uid="{00000000-0002-0000-0000-000001000000}"/>
    <dataValidation type="list" allowBlank="1" showInputMessage="1" showErrorMessage="1" sqref="C14:C36" xr:uid="{1AE420CB-DAE0-F242-9912-6FDAD7D6D873}">
      <formula1>INDIRECT("organization_type[Type of organization]")</formula1>
    </dataValidation>
  </dataValidations>
  <pageMargins left="0.25" right="0.25" top="0.75" bottom="0.75" header="0.3" footer="0.3"/>
  <pageSetup scale="90" fitToHeight="100" orientation="landscape" r:id="rId1"/>
  <headerFooter>
    <oddHeader>&amp;R&amp;"Arial Narrow,Regular"&amp;8ECW Delivery Chain Template</oddHeader>
    <oddFooter>Page &amp;P of &amp;N</oddFooter>
  </headerFooter>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775BF956-80A2-B145-AAF4-23FAF4C68B20}">
          <x14:formula1>
            <xm:f>'ADMIN - LISTS'!$C$4:$C$5</xm:f>
          </x14:formula1>
          <xm:sqref>D6:D7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29E4-5B0E-40EE-B3F5-7D1977748B41}">
  <sheetPr codeName="Sheet3">
    <tabColor rgb="FFFF0000"/>
  </sheetPr>
  <dimension ref="A1:T320"/>
  <sheetViews>
    <sheetView topLeftCell="A276" workbookViewId="0">
      <selection activeCell="E290" sqref="E290"/>
    </sheetView>
  </sheetViews>
  <sheetFormatPr defaultColWidth="8.85546875" defaultRowHeight="15"/>
  <cols>
    <col min="1" max="1" width="19.140625" bestFit="1" customWidth="1"/>
    <col min="2" max="2" width="18.28515625" bestFit="1" customWidth="1"/>
    <col min="3" max="3" width="20" bestFit="1" customWidth="1"/>
    <col min="4" max="4" width="23" bestFit="1" customWidth="1"/>
    <col min="5" max="5" width="24" bestFit="1" customWidth="1"/>
    <col min="6" max="6" width="13.7109375" bestFit="1" customWidth="1"/>
    <col min="7" max="7" width="17.28515625" bestFit="1" customWidth="1"/>
    <col min="8" max="8" width="19.7109375" bestFit="1" customWidth="1"/>
    <col min="9" max="9" width="55" bestFit="1" customWidth="1"/>
    <col min="10" max="10" width="21.85546875" bestFit="1" customWidth="1"/>
    <col min="11" max="11" width="17.7109375" bestFit="1" customWidth="1"/>
    <col min="12" max="12" width="11.140625" bestFit="1" customWidth="1"/>
    <col min="13" max="13" width="15.7109375" bestFit="1" customWidth="1"/>
    <col min="14" max="14" width="18.85546875" bestFit="1" customWidth="1"/>
    <col min="15" max="15" width="15.28515625" bestFit="1" customWidth="1"/>
    <col min="16" max="17" width="15.140625" bestFit="1" customWidth="1"/>
    <col min="18" max="18" width="16.42578125" bestFit="1" customWidth="1"/>
    <col min="19" max="19" width="38" bestFit="1" customWidth="1"/>
    <col min="20" max="20" width="17.42578125" bestFit="1" customWidth="1"/>
    <col min="21" max="21" width="16.28515625" bestFit="1" customWidth="1"/>
    <col min="22" max="22" width="38.85546875" bestFit="1" customWidth="1"/>
    <col min="23" max="24" width="19.140625" bestFit="1" customWidth="1"/>
  </cols>
  <sheetData>
    <row r="1" spans="1:20">
      <c r="A1" t="s">
        <v>23</v>
      </c>
      <c r="B1" t="s">
        <v>214</v>
      </c>
      <c r="C1" t="s">
        <v>32</v>
      </c>
      <c r="D1" t="s">
        <v>215</v>
      </c>
      <c r="E1" t="s">
        <v>216</v>
      </c>
      <c r="F1" t="s">
        <v>217</v>
      </c>
      <c r="G1" t="s">
        <v>218</v>
      </c>
      <c r="H1" t="s">
        <v>219</v>
      </c>
      <c r="I1" t="s">
        <v>220</v>
      </c>
      <c r="J1" t="s">
        <v>221</v>
      </c>
      <c r="K1" t="s">
        <v>222</v>
      </c>
      <c r="L1" t="s">
        <v>223</v>
      </c>
      <c r="M1" t="s">
        <v>35</v>
      </c>
      <c r="N1" t="s">
        <v>224</v>
      </c>
      <c r="O1" t="s">
        <v>225</v>
      </c>
      <c r="P1" t="s">
        <v>36</v>
      </c>
      <c r="Q1" t="s">
        <v>226</v>
      </c>
      <c r="R1" t="s">
        <v>34</v>
      </c>
      <c r="S1" t="s">
        <v>227</v>
      </c>
      <c r="T1" t="s">
        <v>228</v>
      </c>
    </row>
    <row r="2" spans="1:20">
      <c r="A2" t="s">
        <v>229</v>
      </c>
      <c r="B2" s="484" t="s">
        <v>230</v>
      </c>
      <c r="C2" t="s">
        <v>231</v>
      </c>
      <c r="D2" s="484" t="s">
        <v>232</v>
      </c>
      <c r="E2" s="484" t="s">
        <v>233</v>
      </c>
      <c r="F2" s="484" t="s">
        <v>234</v>
      </c>
      <c r="G2" t="s">
        <v>235</v>
      </c>
      <c r="H2" s="464"/>
      <c r="I2" s="484" t="s">
        <v>236</v>
      </c>
      <c r="J2" t="s">
        <v>237</v>
      </c>
      <c r="K2" t="s">
        <v>238</v>
      </c>
      <c r="L2" t="s">
        <v>239</v>
      </c>
      <c r="M2" s="465">
        <v>43605</v>
      </c>
      <c r="N2" s="484" t="s">
        <v>240</v>
      </c>
      <c r="O2" s="484" t="s">
        <v>241</v>
      </c>
      <c r="P2" s="465">
        <v>44121</v>
      </c>
      <c r="Q2" s="465">
        <v>44244</v>
      </c>
      <c r="R2" s="484" t="s">
        <v>203</v>
      </c>
      <c r="S2" s="484" t="s">
        <v>242</v>
      </c>
      <c r="T2" s="484" t="s">
        <v>243</v>
      </c>
    </row>
    <row r="3" spans="1:20">
      <c r="A3" t="s">
        <v>244</v>
      </c>
      <c r="B3" s="484" t="s">
        <v>230</v>
      </c>
      <c r="C3" t="s">
        <v>245</v>
      </c>
      <c r="D3" s="484" t="s">
        <v>246</v>
      </c>
      <c r="E3" s="484" t="s">
        <v>247</v>
      </c>
      <c r="F3" s="484" t="s">
        <v>240</v>
      </c>
      <c r="H3" s="464"/>
      <c r="I3" s="484" t="s">
        <v>240</v>
      </c>
      <c r="J3" t="s">
        <v>248</v>
      </c>
      <c r="K3" t="s">
        <v>238</v>
      </c>
      <c r="L3" t="s">
        <v>249</v>
      </c>
      <c r="M3" s="465">
        <v>43598</v>
      </c>
      <c r="N3" s="484" t="s">
        <v>240</v>
      </c>
      <c r="O3" s="484" t="s">
        <v>240</v>
      </c>
      <c r="P3" s="465">
        <v>43963</v>
      </c>
      <c r="Q3" s="465">
        <v>44104</v>
      </c>
      <c r="R3" s="484" t="s">
        <v>203</v>
      </c>
      <c r="S3" s="484" t="s">
        <v>250</v>
      </c>
      <c r="T3" s="484" t="s">
        <v>251</v>
      </c>
    </row>
    <row r="4" spans="1:20">
      <c r="A4" t="s">
        <v>252</v>
      </c>
      <c r="B4" s="484" t="s">
        <v>230</v>
      </c>
      <c r="C4" t="s">
        <v>253</v>
      </c>
      <c r="D4" s="484" t="s">
        <v>254</v>
      </c>
      <c r="E4" s="484" t="s">
        <v>255</v>
      </c>
      <c r="F4" s="484" t="s">
        <v>234</v>
      </c>
      <c r="G4" t="s">
        <v>235</v>
      </c>
      <c r="H4" s="464"/>
      <c r="I4" s="484" t="s">
        <v>240</v>
      </c>
      <c r="J4" t="s">
        <v>256</v>
      </c>
      <c r="K4" t="s">
        <v>238</v>
      </c>
      <c r="L4" t="s">
        <v>257</v>
      </c>
      <c r="M4" s="465">
        <v>43654</v>
      </c>
      <c r="N4" s="484" t="s">
        <v>240</v>
      </c>
      <c r="O4" s="484" t="s">
        <v>240</v>
      </c>
      <c r="P4" s="465">
        <v>44019</v>
      </c>
      <c r="Q4" s="465">
        <v>44134</v>
      </c>
      <c r="R4" s="484" t="s">
        <v>203</v>
      </c>
      <c r="S4" s="484" t="s">
        <v>258</v>
      </c>
      <c r="T4" s="484" t="s">
        <v>259</v>
      </c>
    </row>
    <row r="5" spans="1:20">
      <c r="A5" t="s">
        <v>229</v>
      </c>
      <c r="B5" s="484" t="s">
        <v>230</v>
      </c>
      <c r="C5" t="s">
        <v>231</v>
      </c>
      <c r="D5" s="484" t="s">
        <v>260</v>
      </c>
      <c r="E5" s="484" t="s">
        <v>261</v>
      </c>
      <c r="F5" s="484" t="s">
        <v>240</v>
      </c>
      <c r="H5" s="464"/>
      <c r="I5" s="484" t="s">
        <v>262</v>
      </c>
      <c r="J5" t="s">
        <v>263</v>
      </c>
      <c r="K5" t="s">
        <v>238</v>
      </c>
      <c r="L5" t="s">
        <v>264</v>
      </c>
      <c r="M5" s="465">
        <v>43929</v>
      </c>
      <c r="N5" s="484" t="s">
        <v>240</v>
      </c>
      <c r="O5" s="484" t="s">
        <v>241</v>
      </c>
      <c r="P5" s="465">
        <v>44111</v>
      </c>
      <c r="Q5" s="465"/>
      <c r="R5" s="484" t="s">
        <v>265</v>
      </c>
      <c r="S5" s="484" t="s">
        <v>266</v>
      </c>
      <c r="T5" s="484" t="s">
        <v>267</v>
      </c>
    </row>
    <row r="6" spans="1:20">
      <c r="A6" t="s">
        <v>268</v>
      </c>
      <c r="B6" s="484" t="s">
        <v>230</v>
      </c>
      <c r="C6" t="s">
        <v>231</v>
      </c>
      <c r="D6" s="484" t="s">
        <v>269</v>
      </c>
      <c r="E6" s="484" t="s">
        <v>270</v>
      </c>
      <c r="F6" s="484" t="s">
        <v>234</v>
      </c>
      <c r="G6" t="s">
        <v>235</v>
      </c>
      <c r="H6" s="464">
        <v>43891</v>
      </c>
      <c r="I6" s="484" t="s">
        <v>271</v>
      </c>
      <c r="J6" t="s">
        <v>272</v>
      </c>
      <c r="K6" t="s">
        <v>238</v>
      </c>
      <c r="L6" t="s">
        <v>273</v>
      </c>
      <c r="M6" s="465">
        <v>43927</v>
      </c>
      <c r="N6" s="484" t="s">
        <v>240</v>
      </c>
      <c r="O6" s="484" t="s">
        <v>241</v>
      </c>
      <c r="P6" s="465">
        <v>44109</v>
      </c>
      <c r="Q6" s="465">
        <v>44362</v>
      </c>
      <c r="R6" s="484" t="s">
        <v>265</v>
      </c>
      <c r="S6" s="484" t="s">
        <v>274</v>
      </c>
      <c r="T6" s="484" t="s">
        <v>275</v>
      </c>
    </row>
    <row r="7" spans="1:20">
      <c r="A7" t="s">
        <v>276</v>
      </c>
      <c r="B7" s="484" t="s">
        <v>230</v>
      </c>
      <c r="C7" t="s">
        <v>253</v>
      </c>
      <c r="D7" s="484" t="s">
        <v>277</v>
      </c>
      <c r="E7" s="484" t="s">
        <v>278</v>
      </c>
      <c r="F7" s="484" t="s">
        <v>234</v>
      </c>
      <c r="G7" t="s">
        <v>235</v>
      </c>
      <c r="H7" s="464">
        <v>43891</v>
      </c>
      <c r="I7" s="484" t="s">
        <v>240</v>
      </c>
      <c r="J7" t="s">
        <v>279</v>
      </c>
      <c r="K7" t="s">
        <v>238</v>
      </c>
      <c r="L7" t="s">
        <v>280</v>
      </c>
      <c r="M7" s="465">
        <v>43927</v>
      </c>
      <c r="N7" s="484" t="s">
        <v>240</v>
      </c>
      <c r="O7" s="484" t="s">
        <v>240</v>
      </c>
      <c r="P7" s="465">
        <v>44110</v>
      </c>
      <c r="Q7" s="465"/>
      <c r="R7" s="484" t="s">
        <v>265</v>
      </c>
      <c r="S7" s="484" t="s">
        <v>281</v>
      </c>
      <c r="T7" s="484" t="s">
        <v>240</v>
      </c>
    </row>
    <row r="8" spans="1:20">
      <c r="A8" t="s">
        <v>282</v>
      </c>
      <c r="B8" s="484" t="s">
        <v>230</v>
      </c>
      <c r="C8" t="s">
        <v>253</v>
      </c>
      <c r="D8" s="484" t="s">
        <v>283</v>
      </c>
      <c r="E8" s="484" t="s">
        <v>284</v>
      </c>
      <c r="F8" s="484" t="s">
        <v>234</v>
      </c>
      <c r="G8" t="s">
        <v>235</v>
      </c>
      <c r="H8" s="464">
        <v>43891</v>
      </c>
      <c r="I8" s="484" t="s">
        <v>240</v>
      </c>
      <c r="J8" t="s">
        <v>285</v>
      </c>
      <c r="K8" t="s">
        <v>238</v>
      </c>
      <c r="L8" t="s">
        <v>264</v>
      </c>
      <c r="M8" s="465">
        <v>43927</v>
      </c>
      <c r="N8" s="484" t="s">
        <v>240</v>
      </c>
      <c r="O8" s="484" t="s">
        <v>240</v>
      </c>
      <c r="P8" s="465">
        <v>44109</v>
      </c>
      <c r="Q8" s="465"/>
      <c r="R8" s="484" t="s">
        <v>265</v>
      </c>
      <c r="S8" s="484" t="s">
        <v>286</v>
      </c>
      <c r="T8" s="484" t="s">
        <v>287</v>
      </c>
    </row>
    <row r="9" spans="1:20">
      <c r="A9" t="s">
        <v>276</v>
      </c>
      <c r="B9" s="484" t="s">
        <v>288</v>
      </c>
      <c r="C9" t="s">
        <v>231</v>
      </c>
      <c r="D9" s="484" t="s">
        <v>289</v>
      </c>
      <c r="E9" s="484" t="s">
        <v>290</v>
      </c>
      <c r="F9" s="484" t="s">
        <v>203</v>
      </c>
      <c r="G9" t="s">
        <v>235</v>
      </c>
      <c r="H9" s="464"/>
      <c r="I9" s="484" t="s">
        <v>291</v>
      </c>
      <c r="J9" t="s">
        <v>292</v>
      </c>
      <c r="K9" t="s">
        <v>293</v>
      </c>
      <c r="L9" t="s">
        <v>1916</v>
      </c>
      <c r="M9" s="465">
        <v>43831</v>
      </c>
      <c r="N9" s="484" t="s">
        <v>240</v>
      </c>
      <c r="O9" s="484" t="s">
        <v>295</v>
      </c>
      <c r="P9" s="465">
        <v>45474</v>
      </c>
      <c r="Q9" s="465"/>
      <c r="R9" s="484" t="s">
        <v>203</v>
      </c>
      <c r="S9" s="484" t="s">
        <v>266</v>
      </c>
      <c r="T9" s="484" t="s">
        <v>296</v>
      </c>
    </row>
    <row r="10" spans="1:20">
      <c r="A10" t="s">
        <v>276</v>
      </c>
      <c r="B10" s="484" t="s">
        <v>230</v>
      </c>
      <c r="C10" t="s">
        <v>231</v>
      </c>
      <c r="D10" s="484" t="s">
        <v>297</v>
      </c>
      <c r="E10" s="484" t="s">
        <v>298</v>
      </c>
      <c r="F10" s="484" t="s">
        <v>234</v>
      </c>
      <c r="G10" t="s">
        <v>235</v>
      </c>
      <c r="H10" s="464">
        <v>43891</v>
      </c>
      <c r="I10" s="484" t="s">
        <v>299</v>
      </c>
      <c r="J10" t="s">
        <v>279</v>
      </c>
      <c r="K10" t="s">
        <v>238</v>
      </c>
      <c r="L10" t="s">
        <v>280</v>
      </c>
      <c r="M10" s="465">
        <v>43927</v>
      </c>
      <c r="N10" s="484" t="s">
        <v>240</v>
      </c>
      <c r="O10" s="484" t="s">
        <v>241</v>
      </c>
      <c r="P10" s="465">
        <v>44110</v>
      </c>
      <c r="Q10" s="465"/>
      <c r="R10" s="484" t="s">
        <v>265</v>
      </c>
      <c r="S10" s="484" t="s">
        <v>300</v>
      </c>
      <c r="T10" s="484" t="s">
        <v>301</v>
      </c>
    </row>
    <row r="11" spans="1:20">
      <c r="A11" t="s">
        <v>276</v>
      </c>
      <c r="B11" s="484" t="s">
        <v>302</v>
      </c>
      <c r="C11" t="s">
        <v>231</v>
      </c>
      <c r="D11" s="484" t="s">
        <v>303</v>
      </c>
      <c r="E11" s="484" t="s">
        <v>304</v>
      </c>
      <c r="F11" s="484" t="s">
        <v>234</v>
      </c>
      <c r="G11" t="s">
        <v>235</v>
      </c>
      <c r="H11" s="464"/>
      <c r="I11" s="484" t="s">
        <v>305</v>
      </c>
      <c r="J11" t="s">
        <v>306</v>
      </c>
      <c r="K11" t="s">
        <v>238</v>
      </c>
      <c r="L11" t="s">
        <v>307</v>
      </c>
      <c r="M11" s="465">
        <v>42828</v>
      </c>
      <c r="N11" s="484" t="s">
        <v>240</v>
      </c>
      <c r="O11" s="484" t="s">
        <v>295</v>
      </c>
      <c r="P11" s="465">
        <v>43557</v>
      </c>
      <c r="Q11" s="465">
        <v>44074</v>
      </c>
      <c r="R11" s="484" t="s">
        <v>203</v>
      </c>
      <c r="S11" s="484" t="s">
        <v>308</v>
      </c>
      <c r="T11" s="484" t="s">
        <v>309</v>
      </c>
    </row>
    <row r="12" spans="1:20">
      <c r="A12" t="s">
        <v>268</v>
      </c>
      <c r="B12" s="484" t="s">
        <v>230</v>
      </c>
      <c r="C12" t="s">
        <v>253</v>
      </c>
      <c r="D12" s="484" t="s">
        <v>310</v>
      </c>
      <c r="E12" s="484" t="s">
        <v>311</v>
      </c>
      <c r="F12" s="484" t="s">
        <v>240</v>
      </c>
      <c r="H12" s="464"/>
      <c r="I12" s="484" t="s">
        <v>240</v>
      </c>
      <c r="J12" t="s">
        <v>312</v>
      </c>
      <c r="K12" t="s">
        <v>238</v>
      </c>
      <c r="L12" t="s">
        <v>313</v>
      </c>
      <c r="M12" s="465">
        <v>43101</v>
      </c>
      <c r="N12" s="484" t="s">
        <v>240</v>
      </c>
      <c r="O12" s="484" t="s">
        <v>241</v>
      </c>
      <c r="P12" s="465">
        <v>43465</v>
      </c>
      <c r="Q12" s="465">
        <v>43539</v>
      </c>
      <c r="R12" s="484" t="s">
        <v>203</v>
      </c>
      <c r="S12" s="484" t="s">
        <v>314</v>
      </c>
      <c r="T12" s="484" t="s">
        <v>315</v>
      </c>
    </row>
    <row r="13" spans="1:20">
      <c r="A13" t="s">
        <v>316</v>
      </c>
      <c r="B13" s="484" t="s">
        <v>288</v>
      </c>
      <c r="C13" t="s">
        <v>317</v>
      </c>
      <c r="D13" s="484" t="s">
        <v>318</v>
      </c>
      <c r="E13" s="484" t="s">
        <v>319</v>
      </c>
      <c r="F13" s="484" t="s">
        <v>203</v>
      </c>
      <c r="G13" t="s">
        <v>235</v>
      </c>
      <c r="H13" s="464"/>
      <c r="I13" s="484" t="s">
        <v>240</v>
      </c>
      <c r="J13" t="s">
        <v>320</v>
      </c>
      <c r="K13" t="s">
        <v>238</v>
      </c>
      <c r="L13" t="s">
        <v>321</v>
      </c>
      <c r="M13" s="465">
        <v>43374</v>
      </c>
      <c r="N13" s="484" t="s">
        <v>240</v>
      </c>
      <c r="O13" s="484" t="s">
        <v>241</v>
      </c>
      <c r="P13" s="465">
        <v>44104</v>
      </c>
      <c r="Q13" s="465">
        <v>44469</v>
      </c>
      <c r="R13" s="484" t="s">
        <v>203</v>
      </c>
      <c r="S13" s="484" t="s">
        <v>322</v>
      </c>
      <c r="T13" s="484" t="s">
        <v>323</v>
      </c>
    </row>
    <row r="14" spans="1:20">
      <c r="A14" t="s">
        <v>324</v>
      </c>
      <c r="B14" s="484" t="s">
        <v>288</v>
      </c>
      <c r="C14" t="s">
        <v>317</v>
      </c>
      <c r="D14" s="484" t="s">
        <v>325</v>
      </c>
      <c r="E14" s="484" t="s">
        <v>326</v>
      </c>
      <c r="F14" s="484" t="s">
        <v>203</v>
      </c>
      <c r="G14" t="s">
        <v>235</v>
      </c>
      <c r="H14" s="464"/>
      <c r="I14" s="484" t="s">
        <v>240</v>
      </c>
      <c r="J14" t="s">
        <v>334</v>
      </c>
      <c r="K14" t="s">
        <v>293</v>
      </c>
      <c r="L14" t="s">
        <v>1917</v>
      </c>
      <c r="M14" s="465">
        <v>43344</v>
      </c>
      <c r="N14" s="484" t="s">
        <v>240</v>
      </c>
      <c r="O14" s="484" t="s">
        <v>240</v>
      </c>
      <c r="P14" s="465">
        <v>44561</v>
      </c>
      <c r="Q14" s="465">
        <v>44742</v>
      </c>
      <c r="R14" s="484" t="s">
        <v>203</v>
      </c>
      <c r="S14" s="484" t="s">
        <v>328</v>
      </c>
      <c r="T14" s="484" t="s">
        <v>329</v>
      </c>
    </row>
    <row r="15" spans="1:20">
      <c r="A15" t="s">
        <v>330</v>
      </c>
      <c r="B15" s="484" t="s">
        <v>288</v>
      </c>
      <c r="C15" t="s">
        <v>331</v>
      </c>
      <c r="D15" s="484" t="s">
        <v>332</v>
      </c>
      <c r="E15" s="484" t="s">
        <v>333</v>
      </c>
      <c r="F15" s="484" t="s">
        <v>203</v>
      </c>
      <c r="G15" t="s">
        <v>235</v>
      </c>
      <c r="H15" s="464"/>
      <c r="I15" s="484" t="s">
        <v>240</v>
      </c>
      <c r="J15" t="s">
        <v>334</v>
      </c>
      <c r="K15" t="s">
        <v>293</v>
      </c>
      <c r="L15" t="s">
        <v>335</v>
      </c>
      <c r="M15" s="465">
        <v>43525</v>
      </c>
      <c r="N15" s="484" t="s">
        <v>240</v>
      </c>
      <c r="O15" s="484" t="s">
        <v>240</v>
      </c>
      <c r="P15" s="465">
        <v>44561</v>
      </c>
      <c r="Q15" s="465">
        <v>44742</v>
      </c>
      <c r="R15" s="484" t="s">
        <v>203</v>
      </c>
      <c r="S15" s="484" t="s">
        <v>336</v>
      </c>
      <c r="T15" s="484" t="s">
        <v>337</v>
      </c>
    </row>
    <row r="16" spans="1:20">
      <c r="A16" t="s">
        <v>330</v>
      </c>
      <c r="B16" s="484" t="s">
        <v>288</v>
      </c>
      <c r="C16" t="s">
        <v>317</v>
      </c>
      <c r="D16" s="484" t="s">
        <v>338</v>
      </c>
      <c r="E16" s="484" t="s">
        <v>339</v>
      </c>
      <c r="F16" s="484" t="s">
        <v>203</v>
      </c>
      <c r="G16" t="s">
        <v>235</v>
      </c>
      <c r="H16" s="464"/>
      <c r="I16" s="484" t="s">
        <v>240</v>
      </c>
      <c r="J16" t="s">
        <v>334</v>
      </c>
      <c r="K16" t="s">
        <v>293</v>
      </c>
      <c r="L16" t="s">
        <v>335</v>
      </c>
      <c r="M16" s="465">
        <v>43525</v>
      </c>
      <c r="N16" s="484" t="s">
        <v>240</v>
      </c>
      <c r="O16" s="484" t="s">
        <v>240</v>
      </c>
      <c r="P16" s="465">
        <v>44561</v>
      </c>
      <c r="Q16" s="465">
        <v>44742</v>
      </c>
      <c r="R16" s="484" t="s">
        <v>203</v>
      </c>
      <c r="S16" s="484" t="s">
        <v>339</v>
      </c>
      <c r="T16" s="484" t="s">
        <v>340</v>
      </c>
    </row>
    <row r="17" spans="1:20">
      <c r="A17" t="s">
        <v>330</v>
      </c>
      <c r="B17" s="484" t="s">
        <v>288</v>
      </c>
      <c r="C17" t="s">
        <v>341</v>
      </c>
      <c r="D17" s="484" t="s">
        <v>342</v>
      </c>
      <c r="E17" s="484" t="s">
        <v>343</v>
      </c>
      <c r="F17" s="484" t="s">
        <v>203</v>
      </c>
      <c r="G17" t="s">
        <v>235</v>
      </c>
      <c r="H17" s="464"/>
      <c r="I17" s="484" t="s">
        <v>240</v>
      </c>
      <c r="J17" t="s">
        <v>334</v>
      </c>
      <c r="K17" t="s">
        <v>293</v>
      </c>
      <c r="L17" t="s">
        <v>335</v>
      </c>
      <c r="M17" s="465">
        <v>43525</v>
      </c>
      <c r="N17" s="484" t="s">
        <v>240</v>
      </c>
      <c r="O17" s="484" t="s">
        <v>240</v>
      </c>
      <c r="P17" s="465">
        <v>44561</v>
      </c>
      <c r="Q17" s="465">
        <v>44742</v>
      </c>
      <c r="R17" s="484" t="s">
        <v>203</v>
      </c>
      <c r="S17" s="484" t="s">
        <v>343</v>
      </c>
      <c r="T17" s="484" t="s">
        <v>344</v>
      </c>
    </row>
    <row r="18" spans="1:20">
      <c r="A18" t="s">
        <v>330</v>
      </c>
      <c r="B18" s="484" t="s">
        <v>288</v>
      </c>
      <c r="C18" t="s">
        <v>231</v>
      </c>
      <c r="D18" s="484" t="s">
        <v>345</v>
      </c>
      <c r="E18" s="484" t="s">
        <v>346</v>
      </c>
      <c r="F18" s="484" t="s">
        <v>234</v>
      </c>
      <c r="G18" t="s">
        <v>235</v>
      </c>
      <c r="H18" s="464"/>
      <c r="I18" s="484" t="s">
        <v>347</v>
      </c>
      <c r="J18" t="s">
        <v>334</v>
      </c>
      <c r="K18" t="s">
        <v>293</v>
      </c>
      <c r="L18" t="s">
        <v>335</v>
      </c>
      <c r="M18" s="465">
        <v>43525</v>
      </c>
      <c r="N18" s="484" t="s">
        <v>240</v>
      </c>
      <c r="O18" s="484" t="s">
        <v>295</v>
      </c>
      <c r="P18" s="465">
        <v>44561</v>
      </c>
      <c r="Q18" s="465">
        <v>44742</v>
      </c>
      <c r="R18" s="484" t="s">
        <v>203</v>
      </c>
      <c r="S18" s="484" t="s">
        <v>346</v>
      </c>
      <c r="T18" s="484" t="s">
        <v>348</v>
      </c>
    </row>
    <row r="19" spans="1:20">
      <c r="A19" t="s">
        <v>268</v>
      </c>
      <c r="B19" s="484" t="s">
        <v>288</v>
      </c>
      <c r="C19" t="s">
        <v>231</v>
      </c>
      <c r="D19" s="484" t="s">
        <v>349</v>
      </c>
      <c r="E19" s="484" t="s">
        <v>350</v>
      </c>
      <c r="F19" s="484" t="s">
        <v>234</v>
      </c>
      <c r="G19" t="s">
        <v>235</v>
      </c>
      <c r="H19" s="464"/>
      <c r="I19" s="484" t="s">
        <v>351</v>
      </c>
      <c r="J19" t="s">
        <v>327</v>
      </c>
      <c r="K19" t="s">
        <v>238</v>
      </c>
      <c r="L19" t="s">
        <v>352</v>
      </c>
      <c r="M19" s="465">
        <v>43525</v>
      </c>
      <c r="N19" s="484" t="s">
        <v>240</v>
      </c>
      <c r="O19" s="484" t="s">
        <v>295</v>
      </c>
      <c r="P19" s="465">
        <v>44561</v>
      </c>
      <c r="Q19" s="465"/>
      <c r="R19" s="484" t="s">
        <v>203</v>
      </c>
      <c r="S19" s="484" t="s">
        <v>353</v>
      </c>
      <c r="T19" s="484" t="s">
        <v>354</v>
      </c>
    </row>
    <row r="20" spans="1:20">
      <c r="A20" t="s">
        <v>355</v>
      </c>
      <c r="B20" s="484" t="s">
        <v>288</v>
      </c>
      <c r="C20" t="s">
        <v>231</v>
      </c>
      <c r="D20" s="484" t="s">
        <v>356</v>
      </c>
      <c r="E20" s="484" t="s">
        <v>357</v>
      </c>
      <c r="F20" s="484" t="s">
        <v>234</v>
      </c>
      <c r="G20" t="s">
        <v>235</v>
      </c>
      <c r="H20" s="464"/>
      <c r="I20" s="484" t="s">
        <v>358</v>
      </c>
      <c r="J20" t="s">
        <v>359</v>
      </c>
      <c r="K20" t="s">
        <v>293</v>
      </c>
      <c r="L20" t="s">
        <v>360</v>
      </c>
      <c r="M20" s="465">
        <v>43617</v>
      </c>
      <c r="N20" s="484" t="s">
        <v>240</v>
      </c>
      <c r="O20" s="484" t="s">
        <v>241</v>
      </c>
      <c r="P20" s="465">
        <v>44561</v>
      </c>
      <c r="Q20" s="465">
        <v>44926</v>
      </c>
      <c r="R20" s="484" t="s">
        <v>203</v>
      </c>
      <c r="S20" s="484" t="s">
        <v>357</v>
      </c>
      <c r="T20" s="484" t="s">
        <v>361</v>
      </c>
    </row>
    <row r="21" spans="1:20">
      <c r="A21" t="s">
        <v>282</v>
      </c>
      <c r="B21" s="484" t="s">
        <v>288</v>
      </c>
      <c r="C21" t="s">
        <v>231</v>
      </c>
      <c r="D21" s="484" t="s">
        <v>362</v>
      </c>
      <c r="E21" s="484" t="s">
        <v>363</v>
      </c>
      <c r="F21" s="484" t="s">
        <v>203</v>
      </c>
      <c r="G21" t="s">
        <v>235</v>
      </c>
      <c r="H21" s="464"/>
      <c r="I21" s="484" t="s">
        <v>364</v>
      </c>
      <c r="J21" t="s">
        <v>365</v>
      </c>
      <c r="K21" t="s">
        <v>293</v>
      </c>
      <c r="L21" t="s">
        <v>294</v>
      </c>
      <c r="M21" s="465">
        <v>43647</v>
      </c>
      <c r="N21" s="484" t="s">
        <v>240</v>
      </c>
      <c r="O21" s="484" t="s">
        <v>241</v>
      </c>
      <c r="P21" s="465">
        <v>44743</v>
      </c>
      <c r="Q21" s="465"/>
      <c r="R21" s="484" t="s">
        <v>203</v>
      </c>
      <c r="S21" s="484" t="s">
        <v>366</v>
      </c>
      <c r="T21" s="484" t="s">
        <v>367</v>
      </c>
    </row>
    <row r="22" spans="1:20">
      <c r="A22" t="s">
        <v>368</v>
      </c>
      <c r="B22" s="484" t="s">
        <v>288</v>
      </c>
      <c r="C22" t="s">
        <v>231</v>
      </c>
      <c r="D22" s="484" t="s">
        <v>369</v>
      </c>
      <c r="E22" s="484" t="s">
        <v>370</v>
      </c>
      <c r="F22" s="484" t="s">
        <v>234</v>
      </c>
      <c r="G22" t="s">
        <v>235</v>
      </c>
      <c r="H22" s="464"/>
      <c r="I22" s="484" t="s">
        <v>371</v>
      </c>
      <c r="J22" t="s">
        <v>1918</v>
      </c>
      <c r="K22" t="s">
        <v>293</v>
      </c>
      <c r="L22" t="s">
        <v>1919</v>
      </c>
      <c r="M22" s="465">
        <v>43831</v>
      </c>
      <c r="N22" s="484" t="s">
        <v>240</v>
      </c>
      <c r="O22" s="484" t="s">
        <v>240</v>
      </c>
      <c r="P22" s="465">
        <v>45083</v>
      </c>
      <c r="Q22" s="465"/>
      <c r="R22" s="484" t="s">
        <v>203</v>
      </c>
      <c r="S22" s="484" t="s">
        <v>373</v>
      </c>
      <c r="T22" s="484" t="s">
        <v>374</v>
      </c>
    </row>
    <row r="23" spans="1:20">
      <c r="A23" t="s">
        <v>276</v>
      </c>
      <c r="B23" s="484" t="s">
        <v>288</v>
      </c>
      <c r="C23" t="s">
        <v>253</v>
      </c>
      <c r="D23" s="484" t="s">
        <v>375</v>
      </c>
      <c r="E23" s="484" t="s">
        <v>376</v>
      </c>
      <c r="F23" s="484" t="s">
        <v>234</v>
      </c>
      <c r="G23" t="s">
        <v>235</v>
      </c>
      <c r="H23" s="464"/>
      <c r="I23" s="484" t="s">
        <v>377</v>
      </c>
      <c r="J23" t="s">
        <v>378</v>
      </c>
      <c r="K23" t="s">
        <v>293</v>
      </c>
      <c r="L23" t="s">
        <v>379</v>
      </c>
      <c r="M23" s="465">
        <v>43831</v>
      </c>
      <c r="N23" s="484" t="s">
        <v>240</v>
      </c>
      <c r="O23" s="484" t="s">
        <v>240</v>
      </c>
      <c r="P23" s="465">
        <v>45108</v>
      </c>
      <c r="Q23" s="465"/>
      <c r="R23" s="484" t="s">
        <v>203</v>
      </c>
      <c r="S23" s="484" t="s">
        <v>380</v>
      </c>
      <c r="T23" s="484" t="s">
        <v>381</v>
      </c>
    </row>
    <row r="24" spans="1:20">
      <c r="A24" t="s">
        <v>382</v>
      </c>
      <c r="B24" s="484" t="s">
        <v>288</v>
      </c>
      <c r="C24" t="s">
        <v>253</v>
      </c>
      <c r="D24" s="484" t="s">
        <v>383</v>
      </c>
      <c r="E24" s="484" t="s">
        <v>384</v>
      </c>
      <c r="F24" s="484" t="s">
        <v>234</v>
      </c>
      <c r="G24" t="s">
        <v>235</v>
      </c>
      <c r="H24" s="464"/>
      <c r="I24" s="484" t="s">
        <v>240</v>
      </c>
      <c r="J24" t="s">
        <v>372</v>
      </c>
      <c r="K24" t="s">
        <v>293</v>
      </c>
      <c r="L24" t="s">
        <v>294</v>
      </c>
      <c r="M24" s="465">
        <v>43831</v>
      </c>
      <c r="N24" s="484" t="s">
        <v>240</v>
      </c>
      <c r="O24" s="484" t="s">
        <v>240</v>
      </c>
      <c r="P24" s="465">
        <v>44927</v>
      </c>
      <c r="Q24" s="465"/>
      <c r="R24" s="484" t="s">
        <v>203</v>
      </c>
      <c r="S24" s="484" t="s">
        <v>385</v>
      </c>
      <c r="T24" s="484" t="s">
        <v>386</v>
      </c>
    </row>
    <row r="25" spans="1:20">
      <c r="A25" t="s">
        <v>244</v>
      </c>
      <c r="B25" s="484" t="s">
        <v>230</v>
      </c>
      <c r="C25" t="s">
        <v>245</v>
      </c>
      <c r="D25" s="484" t="s">
        <v>387</v>
      </c>
      <c r="E25" s="484" t="s">
        <v>388</v>
      </c>
      <c r="F25" s="484" t="s">
        <v>234</v>
      </c>
      <c r="G25" t="s">
        <v>235</v>
      </c>
      <c r="H25" s="464"/>
      <c r="I25" s="484" t="s">
        <v>240</v>
      </c>
      <c r="J25" t="s">
        <v>389</v>
      </c>
      <c r="K25" t="s">
        <v>238</v>
      </c>
      <c r="L25" t="s">
        <v>280</v>
      </c>
      <c r="M25" s="465">
        <v>43929</v>
      </c>
      <c r="N25" s="484" t="s">
        <v>240</v>
      </c>
      <c r="O25" s="484" t="s">
        <v>240</v>
      </c>
      <c r="P25" s="465">
        <v>44112</v>
      </c>
      <c r="Q25" s="465"/>
      <c r="R25" s="484" t="s">
        <v>265</v>
      </c>
      <c r="S25" s="484" t="s">
        <v>390</v>
      </c>
      <c r="T25" s="484" t="s">
        <v>391</v>
      </c>
    </row>
    <row r="26" spans="1:20">
      <c r="A26" t="s">
        <v>392</v>
      </c>
      <c r="B26" s="484" t="s">
        <v>230</v>
      </c>
      <c r="C26" t="s">
        <v>393</v>
      </c>
      <c r="D26" s="484" t="s">
        <v>394</v>
      </c>
      <c r="E26" s="484" t="s">
        <v>395</v>
      </c>
      <c r="F26" s="484" t="s">
        <v>240</v>
      </c>
      <c r="H26" s="464"/>
      <c r="I26" s="484" t="s">
        <v>240</v>
      </c>
      <c r="J26" t="s">
        <v>396</v>
      </c>
      <c r="K26" t="s">
        <v>238</v>
      </c>
      <c r="L26" t="s">
        <v>397</v>
      </c>
      <c r="M26" s="465">
        <v>43617</v>
      </c>
      <c r="N26" s="484" t="s">
        <v>240</v>
      </c>
      <c r="O26" s="484" t="s">
        <v>240</v>
      </c>
      <c r="P26" s="465">
        <v>43982</v>
      </c>
      <c r="Q26" s="465">
        <v>44043</v>
      </c>
      <c r="R26" s="484" t="s">
        <v>203</v>
      </c>
      <c r="S26" s="484" t="s">
        <v>266</v>
      </c>
      <c r="T26" s="484" t="s">
        <v>398</v>
      </c>
    </row>
    <row r="27" spans="1:20">
      <c r="A27" t="s">
        <v>282</v>
      </c>
      <c r="B27" s="484" t="s">
        <v>230</v>
      </c>
      <c r="C27" t="s">
        <v>399</v>
      </c>
      <c r="D27" s="484" t="s">
        <v>400</v>
      </c>
      <c r="E27" s="484" t="s">
        <v>401</v>
      </c>
      <c r="F27" s="484" t="s">
        <v>240</v>
      </c>
      <c r="H27" s="464"/>
      <c r="I27" s="484" t="s">
        <v>240</v>
      </c>
      <c r="J27" t="s">
        <v>402</v>
      </c>
      <c r="K27" t="s">
        <v>238</v>
      </c>
      <c r="L27" t="s">
        <v>403</v>
      </c>
      <c r="M27" s="465">
        <v>42948</v>
      </c>
      <c r="N27" s="484" t="s">
        <v>240</v>
      </c>
      <c r="O27" s="484" t="s">
        <v>240</v>
      </c>
      <c r="P27" s="465">
        <v>43312</v>
      </c>
      <c r="Q27" s="465"/>
      <c r="R27" s="484" t="s">
        <v>203</v>
      </c>
      <c r="S27" s="484" t="s">
        <v>401</v>
      </c>
      <c r="T27" s="484" t="s">
        <v>404</v>
      </c>
    </row>
    <row r="28" spans="1:20">
      <c r="A28" t="s">
        <v>405</v>
      </c>
      <c r="B28" s="484" t="s">
        <v>230</v>
      </c>
      <c r="C28" t="s">
        <v>406</v>
      </c>
      <c r="D28" s="484" t="s">
        <v>407</v>
      </c>
      <c r="E28" s="484" t="s">
        <v>408</v>
      </c>
      <c r="F28" s="484" t="s">
        <v>240</v>
      </c>
      <c r="H28" s="464"/>
      <c r="I28" s="484" t="s">
        <v>240</v>
      </c>
      <c r="J28" t="s">
        <v>409</v>
      </c>
      <c r="K28" t="s">
        <v>238</v>
      </c>
      <c r="L28" t="s">
        <v>410</v>
      </c>
      <c r="M28" s="465">
        <v>43210</v>
      </c>
      <c r="N28" s="484" t="s">
        <v>240</v>
      </c>
      <c r="O28" s="484" t="s">
        <v>241</v>
      </c>
      <c r="P28" s="465">
        <v>43575</v>
      </c>
      <c r="Q28" s="465"/>
      <c r="R28" s="484" t="s">
        <v>203</v>
      </c>
      <c r="S28" s="484" t="s">
        <v>411</v>
      </c>
      <c r="T28" s="484" t="s">
        <v>411</v>
      </c>
    </row>
    <row r="29" spans="1:20">
      <c r="A29" t="s">
        <v>324</v>
      </c>
      <c r="B29" s="484" t="s">
        <v>230</v>
      </c>
      <c r="C29" t="s">
        <v>406</v>
      </c>
      <c r="D29" s="484" t="s">
        <v>412</v>
      </c>
      <c r="E29" s="484" t="s">
        <v>413</v>
      </c>
      <c r="F29" s="484" t="s">
        <v>240</v>
      </c>
      <c r="H29" s="464"/>
      <c r="I29" s="484" t="s">
        <v>240</v>
      </c>
      <c r="J29" t="s">
        <v>414</v>
      </c>
      <c r="K29" t="s">
        <v>238</v>
      </c>
      <c r="L29" t="s">
        <v>403</v>
      </c>
      <c r="M29" s="465">
        <v>43034</v>
      </c>
      <c r="N29" s="484" t="s">
        <v>240</v>
      </c>
      <c r="O29" s="484" t="s">
        <v>240</v>
      </c>
      <c r="P29" s="465">
        <v>43398</v>
      </c>
      <c r="Q29" s="465"/>
      <c r="R29" s="484" t="s">
        <v>203</v>
      </c>
      <c r="S29" s="484" t="s">
        <v>413</v>
      </c>
      <c r="T29" s="484" t="s">
        <v>415</v>
      </c>
    </row>
    <row r="30" spans="1:20">
      <c r="A30" t="s">
        <v>405</v>
      </c>
      <c r="B30" s="484" t="s">
        <v>230</v>
      </c>
      <c r="C30" t="s">
        <v>406</v>
      </c>
      <c r="D30" s="484" t="s">
        <v>416</v>
      </c>
      <c r="E30" s="484" t="s">
        <v>417</v>
      </c>
      <c r="F30" s="484" t="s">
        <v>234</v>
      </c>
      <c r="G30" t="s">
        <v>235</v>
      </c>
      <c r="H30" s="464">
        <v>43891</v>
      </c>
      <c r="I30" s="484" t="s">
        <v>240</v>
      </c>
      <c r="J30" t="s">
        <v>279</v>
      </c>
      <c r="K30" t="s">
        <v>238</v>
      </c>
      <c r="L30" t="s">
        <v>280</v>
      </c>
      <c r="M30" s="465">
        <v>43927</v>
      </c>
      <c r="N30" s="484" t="s">
        <v>240</v>
      </c>
      <c r="O30" s="484" t="s">
        <v>240</v>
      </c>
      <c r="P30" s="465">
        <v>44110</v>
      </c>
      <c r="Q30" s="465"/>
      <c r="R30" s="484" t="s">
        <v>265</v>
      </c>
      <c r="S30" s="484" t="s">
        <v>417</v>
      </c>
      <c r="T30" s="484" t="s">
        <v>418</v>
      </c>
    </row>
    <row r="31" spans="1:20">
      <c r="A31" t="s">
        <v>419</v>
      </c>
      <c r="B31" s="484" t="s">
        <v>230</v>
      </c>
      <c r="C31" t="s">
        <v>406</v>
      </c>
      <c r="D31" s="484" t="s">
        <v>420</v>
      </c>
      <c r="E31" s="484" t="s">
        <v>421</v>
      </c>
      <c r="F31" s="484" t="s">
        <v>234</v>
      </c>
      <c r="G31" t="s">
        <v>235</v>
      </c>
      <c r="H31" s="464"/>
      <c r="I31" s="484" t="s">
        <v>240</v>
      </c>
      <c r="J31" t="s">
        <v>422</v>
      </c>
      <c r="K31" t="s">
        <v>238</v>
      </c>
      <c r="L31" t="s">
        <v>423</v>
      </c>
      <c r="M31" s="465">
        <v>43549</v>
      </c>
      <c r="N31" s="484" t="s">
        <v>240</v>
      </c>
      <c r="O31" s="484" t="s">
        <v>240</v>
      </c>
      <c r="P31" s="465">
        <v>43914</v>
      </c>
      <c r="Q31" s="465">
        <v>44524</v>
      </c>
      <c r="R31" s="484" t="s">
        <v>203</v>
      </c>
      <c r="S31" s="484" t="s">
        <v>266</v>
      </c>
      <c r="T31" s="484" t="s">
        <v>424</v>
      </c>
    </row>
    <row r="32" spans="1:20">
      <c r="A32" t="s">
        <v>316</v>
      </c>
      <c r="B32" s="484" t="s">
        <v>230</v>
      </c>
      <c r="C32" t="s">
        <v>425</v>
      </c>
      <c r="D32" s="484" t="s">
        <v>426</v>
      </c>
      <c r="E32" s="484" t="s">
        <v>427</v>
      </c>
      <c r="F32" s="484" t="s">
        <v>203</v>
      </c>
      <c r="G32" t="s">
        <v>235</v>
      </c>
      <c r="H32" s="464">
        <v>43891</v>
      </c>
      <c r="I32" s="484" t="s">
        <v>240</v>
      </c>
      <c r="J32" t="s">
        <v>428</v>
      </c>
      <c r="K32" t="s">
        <v>238</v>
      </c>
      <c r="L32" t="s">
        <v>429</v>
      </c>
      <c r="M32" s="465">
        <v>43927</v>
      </c>
      <c r="N32" s="484" t="s">
        <v>240</v>
      </c>
      <c r="O32" s="484" t="s">
        <v>241</v>
      </c>
      <c r="P32" s="465">
        <v>44201</v>
      </c>
      <c r="Q32" s="465"/>
      <c r="R32" s="484" t="s">
        <v>265</v>
      </c>
      <c r="S32" s="484" t="s">
        <v>430</v>
      </c>
      <c r="T32" s="484" t="s">
        <v>431</v>
      </c>
    </row>
    <row r="33" spans="1:20">
      <c r="A33" t="s">
        <v>282</v>
      </c>
      <c r="B33" s="484" t="s">
        <v>230</v>
      </c>
      <c r="C33" t="s">
        <v>432</v>
      </c>
      <c r="D33" s="484" t="s">
        <v>433</v>
      </c>
      <c r="E33" s="484" t="s">
        <v>434</v>
      </c>
      <c r="F33" s="484" t="s">
        <v>240</v>
      </c>
      <c r="H33" s="464"/>
      <c r="I33" s="484" t="s">
        <v>240</v>
      </c>
      <c r="J33" t="s">
        <v>435</v>
      </c>
      <c r="K33" t="s">
        <v>238</v>
      </c>
      <c r="L33" t="s">
        <v>280</v>
      </c>
      <c r="M33" s="465">
        <v>43015</v>
      </c>
      <c r="N33" s="484" t="s">
        <v>240</v>
      </c>
      <c r="O33" s="484" t="s">
        <v>240</v>
      </c>
      <c r="P33" s="465">
        <v>43197</v>
      </c>
      <c r="Q33" s="465"/>
      <c r="R33" s="484" t="s">
        <v>203</v>
      </c>
      <c r="S33" s="484" t="s">
        <v>434</v>
      </c>
      <c r="T33" s="484" t="s">
        <v>436</v>
      </c>
    </row>
    <row r="34" spans="1:20">
      <c r="A34" t="s">
        <v>419</v>
      </c>
      <c r="B34" s="484" t="s">
        <v>230</v>
      </c>
      <c r="C34" t="s">
        <v>437</v>
      </c>
      <c r="D34" s="484" t="s">
        <v>438</v>
      </c>
      <c r="E34" s="484" t="s">
        <v>439</v>
      </c>
      <c r="F34" s="484" t="s">
        <v>240</v>
      </c>
      <c r="H34" s="464"/>
      <c r="I34" s="484" t="s">
        <v>240</v>
      </c>
      <c r="J34" t="s">
        <v>440</v>
      </c>
      <c r="K34" t="s">
        <v>238</v>
      </c>
      <c r="L34" t="s">
        <v>441</v>
      </c>
      <c r="M34" s="465">
        <v>43668</v>
      </c>
      <c r="N34" s="484" t="s">
        <v>240</v>
      </c>
      <c r="O34" s="484" t="s">
        <v>240</v>
      </c>
      <c r="P34" s="465">
        <v>43942</v>
      </c>
      <c r="Q34" s="465"/>
      <c r="R34" s="484" t="s">
        <v>203</v>
      </c>
      <c r="S34" s="484" t="s">
        <v>442</v>
      </c>
      <c r="T34" s="484" t="s">
        <v>443</v>
      </c>
    </row>
    <row r="35" spans="1:20">
      <c r="A35" t="s">
        <v>282</v>
      </c>
      <c r="B35" s="484" t="s">
        <v>230</v>
      </c>
      <c r="C35" t="s">
        <v>444</v>
      </c>
      <c r="D35" s="484" t="s">
        <v>445</v>
      </c>
      <c r="E35" s="484" t="s">
        <v>446</v>
      </c>
      <c r="F35" s="484" t="s">
        <v>240</v>
      </c>
      <c r="H35" s="464"/>
      <c r="I35" s="484" t="s">
        <v>240</v>
      </c>
      <c r="J35" t="s">
        <v>447</v>
      </c>
      <c r="K35" t="s">
        <v>238</v>
      </c>
      <c r="L35" t="s">
        <v>448</v>
      </c>
      <c r="M35" s="465">
        <v>42948</v>
      </c>
      <c r="N35" s="484" t="s">
        <v>240</v>
      </c>
      <c r="O35" s="484" t="s">
        <v>240</v>
      </c>
      <c r="P35" s="465">
        <v>43251</v>
      </c>
      <c r="Q35" s="465"/>
      <c r="R35" s="484" t="s">
        <v>203</v>
      </c>
      <c r="S35" s="484" t="s">
        <v>446</v>
      </c>
      <c r="T35" s="484" t="s">
        <v>449</v>
      </c>
    </row>
    <row r="36" spans="1:20">
      <c r="A36" t="s">
        <v>450</v>
      </c>
      <c r="B36" s="484" t="s">
        <v>230</v>
      </c>
      <c r="C36" t="s">
        <v>405</v>
      </c>
      <c r="D36" s="484" t="s">
        <v>451</v>
      </c>
      <c r="E36" s="484" t="s">
        <v>452</v>
      </c>
      <c r="F36" s="484" t="s">
        <v>234</v>
      </c>
      <c r="G36" t="s">
        <v>235</v>
      </c>
      <c r="H36" s="464"/>
      <c r="I36" s="484" t="s">
        <v>240</v>
      </c>
      <c r="J36" t="s">
        <v>453</v>
      </c>
      <c r="K36" t="s">
        <v>238</v>
      </c>
      <c r="L36" t="s">
        <v>454</v>
      </c>
      <c r="M36" s="465">
        <v>43684</v>
      </c>
      <c r="N36" s="484" t="s">
        <v>240</v>
      </c>
      <c r="O36" s="484" t="s">
        <v>240</v>
      </c>
      <c r="P36" s="465">
        <v>44049</v>
      </c>
      <c r="Q36" s="465">
        <v>44171</v>
      </c>
      <c r="R36" s="484" t="s">
        <v>203</v>
      </c>
      <c r="S36" s="484" t="s">
        <v>452</v>
      </c>
      <c r="T36" s="484" t="s">
        <v>455</v>
      </c>
    </row>
    <row r="37" spans="1:20">
      <c r="A37" t="s">
        <v>456</v>
      </c>
      <c r="B37" s="484" t="s">
        <v>230</v>
      </c>
      <c r="C37" t="s">
        <v>457</v>
      </c>
      <c r="D37" s="484" t="s">
        <v>458</v>
      </c>
      <c r="E37" s="484" t="s">
        <v>459</v>
      </c>
      <c r="F37" s="484" t="s">
        <v>240</v>
      </c>
      <c r="H37" s="464">
        <v>43891</v>
      </c>
      <c r="I37" s="484" t="s">
        <v>240</v>
      </c>
      <c r="J37" t="s">
        <v>460</v>
      </c>
      <c r="K37" t="s">
        <v>238</v>
      </c>
      <c r="L37" t="s">
        <v>461</v>
      </c>
      <c r="M37" s="465">
        <v>44037</v>
      </c>
      <c r="N37" s="484" t="s">
        <v>240</v>
      </c>
      <c r="O37" s="484" t="s">
        <v>241</v>
      </c>
      <c r="P37" s="465">
        <v>44402</v>
      </c>
      <c r="Q37" s="465">
        <v>44494</v>
      </c>
      <c r="R37" s="484" t="s">
        <v>265</v>
      </c>
      <c r="S37" s="484" t="s">
        <v>462</v>
      </c>
      <c r="T37" s="484" t="s">
        <v>463</v>
      </c>
    </row>
    <row r="38" spans="1:20">
      <c r="A38" t="s">
        <v>324</v>
      </c>
      <c r="B38" s="484" t="s">
        <v>230</v>
      </c>
      <c r="C38" t="s">
        <v>464</v>
      </c>
      <c r="D38" s="484" t="s">
        <v>465</v>
      </c>
      <c r="E38" s="484" t="s">
        <v>466</v>
      </c>
      <c r="F38" s="484" t="s">
        <v>240</v>
      </c>
      <c r="H38" s="464"/>
      <c r="I38" s="484" t="s">
        <v>240</v>
      </c>
      <c r="J38" t="s">
        <v>414</v>
      </c>
      <c r="K38" t="s">
        <v>238</v>
      </c>
      <c r="L38" t="s">
        <v>403</v>
      </c>
      <c r="M38" s="465">
        <v>43034</v>
      </c>
      <c r="N38" s="484" t="s">
        <v>240</v>
      </c>
      <c r="O38" s="484" t="s">
        <v>240</v>
      </c>
      <c r="P38" s="465">
        <v>43398</v>
      </c>
      <c r="Q38" s="465"/>
      <c r="R38" s="484" t="s">
        <v>203</v>
      </c>
      <c r="S38" s="484" t="s">
        <v>466</v>
      </c>
      <c r="T38" s="484" t="s">
        <v>467</v>
      </c>
    </row>
    <row r="39" spans="1:20">
      <c r="A39" t="s">
        <v>419</v>
      </c>
      <c r="B39" s="484" t="s">
        <v>230</v>
      </c>
      <c r="C39" t="s">
        <v>468</v>
      </c>
      <c r="D39" s="484" t="s">
        <v>469</v>
      </c>
      <c r="E39" s="484" t="s">
        <v>470</v>
      </c>
      <c r="F39" s="484" t="s">
        <v>240</v>
      </c>
      <c r="H39" s="464"/>
      <c r="I39" s="484" t="s">
        <v>240</v>
      </c>
      <c r="J39" t="s">
        <v>471</v>
      </c>
      <c r="K39" t="s">
        <v>238</v>
      </c>
      <c r="L39" t="s">
        <v>472</v>
      </c>
      <c r="M39" s="465">
        <v>43575</v>
      </c>
      <c r="N39" s="484" t="s">
        <v>240</v>
      </c>
      <c r="O39" s="484" t="s">
        <v>240</v>
      </c>
      <c r="P39" s="465">
        <v>43940</v>
      </c>
      <c r="Q39" s="465">
        <v>44002</v>
      </c>
      <c r="R39" s="484" t="s">
        <v>203</v>
      </c>
      <c r="S39" s="484" t="s">
        <v>473</v>
      </c>
      <c r="T39" s="484" t="s">
        <v>474</v>
      </c>
    </row>
    <row r="40" spans="1:20">
      <c r="A40" t="s">
        <v>475</v>
      </c>
      <c r="B40" s="484" t="s">
        <v>230</v>
      </c>
      <c r="C40" t="s">
        <v>476</v>
      </c>
      <c r="D40" s="484" t="s">
        <v>477</v>
      </c>
      <c r="E40" s="484" t="s">
        <v>478</v>
      </c>
      <c r="F40" s="484" t="s">
        <v>234</v>
      </c>
      <c r="G40" t="s">
        <v>235</v>
      </c>
      <c r="H40" s="464"/>
      <c r="I40" s="484" t="s">
        <v>240</v>
      </c>
      <c r="J40" t="s">
        <v>479</v>
      </c>
      <c r="K40" t="s">
        <v>238</v>
      </c>
      <c r="L40" t="s">
        <v>480</v>
      </c>
      <c r="M40" s="465">
        <v>43710</v>
      </c>
      <c r="N40" s="484" t="s">
        <v>240</v>
      </c>
      <c r="O40" s="484" t="s">
        <v>240</v>
      </c>
      <c r="P40" s="465">
        <v>44076</v>
      </c>
      <c r="Q40" s="465">
        <v>44196</v>
      </c>
      <c r="R40" s="484" t="s">
        <v>203</v>
      </c>
      <c r="S40" s="484" t="s">
        <v>478</v>
      </c>
      <c r="T40" s="484" t="s">
        <v>481</v>
      </c>
    </row>
    <row r="41" spans="1:20">
      <c r="A41" t="s">
        <v>330</v>
      </c>
      <c r="B41" s="484" t="s">
        <v>230</v>
      </c>
      <c r="C41" t="s">
        <v>482</v>
      </c>
      <c r="D41" s="484" t="s">
        <v>483</v>
      </c>
      <c r="E41" s="484" t="s">
        <v>484</v>
      </c>
      <c r="F41" s="484" t="s">
        <v>240</v>
      </c>
      <c r="H41" s="464"/>
      <c r="I41" s="484" t="s">
        <v>240</v>
      </c>
      <c r="J41" t="s">
        <v>485</v>
      </c>
      <c r="K41" t="s">
        <v>238</v>
      </c>
      <c r="L41" t="s">
        <v>486</v>
      </c>
      <c r="M41" s="465">
        <v>42998</v>
      </c>
      <c r="N41" s="484" t="s">
        <v>240</v>
      </c>
      <c r="O41" s="484" t="s">
        <v>240</v>
      </c>
      <c r="P41" s="465">
        <v>43362</v>
      </c>
      <c r="Q41" s="465">
        <v>43404</v>
      </c>
      <c r="R41" s="484" t="s">
        <v>203</v>
      </c>
      <c r="S41" s="484" t="s">
        <v>484</v>
      </c>
      <c r="T41" s="484" t="s">
        <v>487</v>
      </c>
    </row>
    <row r="42" spans="1:20">
      <c r="A42" t="s">
        <v>282</v>
      </c>
      <c r="B42" s="484" t="s">
        <v>230</v>
      </c>
      <c r="C42" t="s">
        <v>482</v>
      </c>
      <c r="D42" s="484" t="s">
        <v>488</v>
      </c>
      <c r="E42" s="484" t="s">
        <v>489</v>
      </c>
      <c r="F42" s="484" t="s">
        <v>240</v>
      </c>
      <c r="H42" s="464"/>
      <c r="I42" s="484" t="s">
        <v>240</v>
      </c>
      <c r="J42" t="s">
        <v>490</v>
      </c>
      <c r="K42" t="s">
        <v>238</v>
      </c>
      <c r="L42" t="s">
        <v>403</v>
      </c>
      <c r="M42" s="465">
        <v>42979</v>
      </c>
      <c r="N42" s="484" t="s">
        <v>240</v>
      </c>
      <c r="O42" s="484" t="s">
        <v>240</v>
      </c>
      <c r="P42" s="465">
        <v>43343</v>
      </c>
      <c r="Q42" s="465"/>
      <c r="R42" s="484" t="s">
        <v>203</v>
      </c>
      <c r="S42" s="484" t="s">
        <v>489</v>
      </c>
      <c r="T42" s="484" t="s">
        <v>491</v>
      </c>
    </row>
    <row r="43" spans="1:20">
      <c r="A43" t="s">
        <v>268</v>
      </c>
      <c r="B43" s="484" t="s">
        <v>230</v>
      </c>
      <c r="C43" t="s">
        <v>492</v>
      </c>
      <c r="D43" s="484" t="s">
        <v>493</v>
      </c>
      <c r="E43" s="484" t="s">
        <v>494</v>
      </c>
      <c r="F43" s="484" t="s">
        <v>240</v>
      </c>
      <c r="H43" s="464"/>
      <c r="I43" s="484" t="s">
        <v>240</v>
      </c>
      <c r="J43" t="s">
        <v>495</v>
      </c>
      <c r="K43" t="s">
        <v>238</v>
      </c>
      <c r="L43" t="s">
        <v>496</v>
      </c>
      <c r="M43" s="465">
        <v>43135</v>
      </c>
      <c r="N43" s="484" t="s">
        <v>240</v>
      </c>
      <c r="O43" s="484" t="s">
        <v>241</v>
      </c>
      <c r="P43" s="465">
        <v>43499</v>
      </c>
      <c r="Q43" s="465">
        <v>43556</v>
      </c>
      <c r="R43" s="484" t="s">
        <v>203</v>
      </c>
      <c r="S43" s="484" t="s">
        <v>494</v>
      </c>
      <c r="T43" s="484" t="s">
        <v>497</v>
      </c>
    </row>
    <row r="44" spans="1:20">
      <c r="A44" t="s">
        <v>330</v>
      </c>
      <c r="B44" s="484" t="s">
        <v>230</v>
      </c>
      <c r="C44" t="s">
        <v>498</v>
      </c>
      <c r="D44" s="484" t="s">
        <v>499</v>
      </c>
      <c r="E44" s="484" t="s">
        <v>500</v>
      </c>
      <c r="F44" s="484" t="s">
        <v>234</v>
      </c>
      <c r="G44" t="s">
        <v>235</v>
      </c>
      <c r="H44" s="464"/>
      <c r="I44" s="484" t="s">
        <v>500</v>
      </c>
      <c r="J44" t="s">
        <v>501</v>
      </c>
      <c r="K44" t="s">
        <v>238</v>
      </c>
      <c r="L44" t="s">
        <v>502</v>
      </c>
      <c r="M44" s="465">
        <v>43929</v>
      </c>
      <c r="N44" s="484" t="s">
        <v>240</v>
      </c>
      <c r="O44" s="484" t="s">
        <v>240</v>
      </c>
      <c r="P44" s="465">
        <v>44112</v>
      </c>
      <c r="Q44" s="465">
        <v>44205</v>
      </c>
      <c r="R44" s="484" t="s">
        <v>265</v>
      </c>
      <c r="S44" s="484" t="s">
        <v>500</v>
      </c>
      <c r="T44" s="484" t="s">
        <v>503</v>
      </c>
    </row>
    <row r="45" spans="1:20">
      <c r="A45" t="s">
        <v>282</v>
      </c>
      <c r="B45" s="484" t="s">
        <v>230</v>
      </c>
      <c r="C45" t="s">
        <v>504</v>
      </c>
      <c r="D45" s="484" t="s">
        <v>505</v>
      </c>
      <c r="E45" s="484" t="s">
        <v>506</v>
      </c>
      <c r="F45" s="484" t="s">
        <v>240</v>
      </c>
      <c r="H45" s="464"/>
      <c r="I45" s="484" t="s">
        <v>240</v>
      </c>
      <c r="J45" t="s">
        <v>507</v>
      </c>
      <c r="K45" t="s">
        <v>238</v>
      </c>
      <c r="L45" t="s">
        <v>508</v>
      </c>
      <c r="M45" s="465">
        <v>42979</v>
      </c>
      <c r="N45" s="484" t="s">
        <v>240</v>
      </c>
      <c r="O45" s="484" t="s">
        <v>240</v>
      </c>
      <c r="P45" s="465">
        <v>43159</v>
      </c>
      <c r="Q45" s="465">
        <v>43190</v>
      </c>
      <c r="R45" s="484" t="s">
        <v>203</v>
      </c>
      <c r="S45" s="484" t="s">
        <v>506</v>
      </c>
      <c r="T45" s="484" t="s">
        <v>509</v>
      </c>
    </row>
    <row r="46" spans="1:20">
      <c r="A46" t="s">
        <v>330</v>
      </c>
      <c r="B46" s="484" t="s">
        <v>230</v>
      </c>
      <c r="C46" t="s">
        <v>341</v>
      </c>
      <c r="D46" s="484" t="s">
        <v>510</v>
      </c>
      <c r="E46" s="484" t="s">
        <v>511</v>
      </c>
      <c r="F46" s="484" t="s">
        <v>240</v>
      </c>
      <c r="H46" s="464"/>
      <c r="I46" s="484" t="s">
        <v>240</v>
      </c>
      <c r="J46" t="s">
        <v>263</v>
      </c>
      <c r="K46" t="s">
        <v>238</v>
      </c>
      <c r="L46" t="s">
        <v>264</v>
      </c>
      <c r="M46" s="465">
        <v>43929</v>
      </c>
      <c r="N46" s="484" t="s">
        <v>240</v>
      </c>
      <c r="O46" s="484" t="s">
        <v>240</v>
      </c>
      <c r="P46" s="465">
        <v>44111</v>
      </c>
      <c r="Q46" s="465"/>
      <c r="R46" s="484" t="s">
        <v>265</v>
      </c>
      <c r="S46" s="484" t="s">
        <v>511</v>
      </c>
      <c r="T46" s="484" t="s">
        <v>512</v>
      </c>
    </row>
    <row r="47" spans="1:20">
      <c r="A47" t="s">
        <v>330</v>
      </c>
      <c r="B47" s="484" t="s">
        <v>230</v>
      </c>
      <c r="C47" t="s">
        <v>341</v>
      </c>
      <c r="D47" s="484" t="s">
        <v>513</v>
      </c>
      <c r="E47" s="484" t="s">
        <v>514</v>
      </c>
      <c r="F47" s="484" t="s">
        <v>240</v>
      </c>
      <c r="H47" s="464"/>
      <c r="I47" s="484" t="s">
        <v>240</v>
      </c>
      <c r="J47" t="s">
        <v>515</v>
      </c>
      <c r="K47" t="s">
        <v>238</v>
      </c>
      <c r="L47" t="s">
        <v>397</v>
      </c>
      <c r="M47" s="465">
        <v>42970</v>
      </c>
      <c r="N47" s="484" t="s">
        <v>240</v>
      </c>
      <c r="O47" s="484" t="s">
        <v>240</v>
      </c>
      <c r="P47" s="465">
        <v>43334</v>
      </c>
      <c r="Q47" s="465">
        <v>43395</v>
      </c>
      <c r="R47" s="484" t="s">
        <v>203</v>
      </c>
      <c r="S47" s="484" t="s">
        <v>514</v>
      </c>
      <c r="T47" s="484" t="s">
        <v>516</v>
      </c>
    </row>
    <row r="48" spans="1:20">
      <c r="A48" t="s">
        <v>405</v>
      </c>
      <c r="B48" s="484" t="s">
        <v>230</v>
      </c>
      <c r="C48" t="s">
        <v>341</v>
      </c>
      <c r="D48" s="484" t="s">
        <v>517</v>
      </c>
      <c r="E48" s="484" t="s">
        <v>518</v>
      </c>
      <c r="F48" s="484" t="s">
        <v>240</v>
      </c>
      <c r="H48" s="464"/>
      <c r="I48" s="484" t="s">
        <v>240</v>
      </c>
      <c r="J48" t="s">
        <v>519</v>
      </c>
      <c r="K48" t="s">
        <v>238</v>
      </c>
      <c r="L48" t="s">
        <v>410</v>
      </c>
      <c r="M48" s="465">
        <v>43221</v>
      </c>
      <c r="N48" s="484" t="s">
        <v>240</v>
      </c>
      <c r="O48" s="484" t="s">
        <v>240</v>
      </c>
      <c r="P48" s="465">
        <v>43586</v>
      </c>
      <c r="Q48" s="465"/>
      <c r="R48" s="484" t="s">
        <v>203</v>
      </c>
      <c r="S48" s="484" t="s">
        <v>518</v>
      </c>
      <c r="T48" s="484" t="s">
        <v>520</v>
      </c>
    </row>
    <row r="49" spans="1:20">
      <c r="A49" t="s">
        <v>521</v>
      </c>
      <c r="B49" s="484" t="s">
        <v>288</v>
      </c>
      <c r="C49" t="s">
        <v>341</v>
      </c>
      <c r="D49" s="484" t="s">
        <v>522</v>
      </c>
      <c r="E49" s="484" t="s">
        <v>523</v>
      </c>
      <c r="F49" s="484" t="s">
        <v>203</v>
      </c>
      <c r="G49" t="s">
        <v>235</v>
      </c>
      <c r="H49" s="464"/>
      <c r="I49" s="484" t="s">
        <v>240</v>
      </c>
      <c r="J49" t="s">
        <v>524</v>
      </c>
      <c r="K49" t="s">
        <v>293</v>
      </c>
      <c r="L49" t="s">
        <v>294</v>
      </c>
      <c r="M49" s="465">
        <v>44197</v>
      </c>
      <c r="N49" s="484" t="s">
        <v>240</v>
      </c>
      <c r="O49" s="484" t="s">
        <v>240</v>
      </c>
      <c r="P49" s="465">
        <v>45292</v>
      </c>
      <c r="Q49" s="465"/>
      <c r="R49" s="484" t="s">
        <v>203</v>
      </c>
      <c r="S49" s="484" t="s">
        <v>523</v>
      </c>
      <c r="T49" s="484" t="s">
        <v>525</v>
      </c>
    </row>
    <row r="50" spans="1:20">
      <c r="A50" t="s">
        <v>526</v>
      </c>
      <c r="B50" s="484" t="s">
        <v>230</v>
      </c>
      <c r="C50" t="s">
        <v>341</v>
      </c>
      <c r="D50" s="484" t="s">
        <v>527</v>
      </c>
      <c r="E50" s="484" t="s">
        <v>528</v>
      </c>
      <c r="F50" s="484" t="s">
        <v>234</v>
      </c>
      <c r="G50" t="s">
        <v>235</v>
      </c>
      <c r="H50" s="464">
        <v>43800</v>
      </c>
      <c r="I50" s="484" t="s">
        <v>240</v>
      </c>
      <c r="J50" t="s">
        <v>306</v>
      </c>
      <c r="K50" t="s">
        <v>238</v>
      </c>
      <c r="L50" t="s">
        <v>264</v>
      </c>
      <c r="M50" s="465">
        <v>43891</v>
      </c>
      <c r="N50" s="484" t="s">
        <v>240</v>
      </c>
      <c r="O50" s="484" t="s">
        <v>240</v>
      </c>
      <c r="P50" s="465">
        <v>44074</v>
      </c>
      <c r="Q50" s="465"/>
      <c r="R50" s="484" t="s">
        <v>203</v>
      </c>
      <c r="S50" s="484" t="s">
        <v>528</v>
      </c>
      <c r="T50" s="484" t="s">
        <v>529</v>
      </c>
    </row>
    <row r="51" spans="1:20">
      <c r="A51" t="s">
        <v>282</v>
      </c>
      <c r="B51" s="484" t="s">
        <v>230</v>
      </c>
      <c r="C51" t="s">
        <v>341</v>
      </c>
      <c r="D51" s="484" t="s">
        <v>530</v>
      </c>
      <c r="E51" s="484" t="s">
        <v>531</v>
      </c>
      <c r="F51" s="484" t="s">
        <v>240</v>
      </c>
      <c r="H51" s="464"/>
      <c r="I51" s="484" t="s">
        <v>240</v>
      </c>
      <c r="J51" t="s">
        <v>490</v>
      </c>
      <c r="K51" t="s">
        <v>238</v>
      </c>
      <c r="L51" t="s">
        <v>403</v>
      </c>
      <c r="M51" s="465">
        <v>42979</v>
      </c>
      <c r="N51" s="484" t="s">
        <v>240</v>
      </c>
      <c r="O51" s="484" t="s">
        <v>240</v>
      </c>
      <c r="P51" s="465">
        <v>43343</v>
      </c>
      <c r="Q51" s="465"/>
      <c r="R51" s="484" t="s">
        <v>203</v>
      </c>
      <c r="S51" s="484" t="s">
        <v>531</v>
      </c>
      <c r="T51" s="484" t="s">
        <v>532</v>
      </c>
    </row>
    <row r="52" spans="1:20">
      <c r="A52" t="s">
        <v>324</v>
      </c>
      <c r="B52" s="484" t="s">
        <v>230</v>
      </c>
      <c r="C52" t="s">
        <v>341</v>
      </c>
      <c r="D52" s="484" t="s">
        <v>533</v>
      </c>
      <c r="E52" s="484" t="s">
        <v>534</v>
      </c>
      <c r="F52" s="484" t="s">
        <v>240</v>
      </c>
      <c r="H52" s="464"/>
      <c r="I52" s="484" t="s">
        <v>240</v>
      </c>
      <c r="J52" t="s">
        <v>535</v>
      </c>
      <c r="K52" t="s">
        <v>238</v>
      </c>
      <c r="L52" t="s">
        <v>403</v>
      </c>
      <c r="M52" s="465">
        <v>43039</v>
      </c>
      <c r="N52" s="484" t="s">
        <v>240</v>
      </c>
      <c r="O52" s="484" t="s">
        <v>240</v>
      </c>
      <c r="P52" s="465">
        <v>43403</v>
      </c>
      <c r="Q52" s="465"/>
      <c r="R52" s="484" t="s">
        <v>203</v>
      </c>
      <c r="S52" s="484" t="s">
        <v>534</v>
      </c>
      <c r="T52" s="484" t="s">
        <v>536</v>
      </c>
    </row>
    <row r="53" spans="1:20">
      <c r="A53" t="s">
        <v>456</v>
      </c>
      <c r="B53" s="484" t="s">
        <v>230</v>
      </c>
      <c r="C53" t="s">
        <v>331</v>
      </c>
      <c r="D53" s="484" t="s">
        <v>537</v>
      </c>
      <c r="E53" s="484" t="s">
        <v>538</v>
      </c>
      <c r="F53" s="484" t="s">
        <v>234</v>
      </c>
      <c r="G53" t="s">
        <v>235</v>
      </c>
      <c r="H53" s="464">
        <v>43891</v>
      </c>
      <c r="I53" s="484" t="s">
        <v>240</v>
      </c>
      <c r="J53" t="s">
        <v>539</v>
      </c>
      <c r="K53" t="s">
        <v>238</v>
      </c>
      <c r="L53" t="s">
        <v>540</v>
      </c>
      <c r="M53" s="465">
        <v>43927</v>
      </c>
      <c r="N53" s="484" t="s">
        <v>240</v>
      </c>
      <c r="O53" s="484" t="s">
        <v>241</v>
      </c>
      <c r="P53" s="465">
        <v>44109</v>
      </c>
      <c r="Q53" s="465">
        <v>44180</v>
      </c>
      <c r="R53" s="484" t="s">
        <v>265</v>
      </c>
      <c r="S53" s="484" t="s">
        <v>538</v>
      </c>
      <c r="T53" s="484" t="s">
        <v>541</v>
      </c>
    </row>
    <row r="54" spans="1:20">
      <c r="A54" t="s">
        <v>456</v>
      </c>
      <c r="B54" s="484" t="s">
        <v>230</v>
      </c>
      <c r="C54" t="s">
        <v>331</v>
      </c>
      <c r="D54" s="484" t="s">
        <v>542</v>
      </c>
      <c r="E54" s="484" t="s">
        <v>543</v>
      </c>
      <c r="F54" s="484" t="s">
        <v>234</v>
      </c>
      <c r="G54" t="s">
        <v>235</v>
      </c>
      <c r="H54" s="464"/>
      <c r="I54" s="484" t="s">
        <v>240</v>
      </c>
      <c r="J54" t="s">
        <v>544</v>
      </c>
      <c r="K54" t="s">
        <v>238</v>
      </c>
      <c r="L54" t="s">
        <v>545</v>
      </c>
      <c r="M54" s="465">
        <v>43740</v>
      </c>
      <c r="N54" s="484" t="s">
        <v>240</v>
      </c>
      <c r="O54" s="484" t="s">
        <v>241</v>
      </c>
      <c r="P54" s="465">
        <v>44105</v>
      </c>
      <c r="Q54" s="465">
        <v>44226</v>
      </c>
      <c r="R54" s="484" t="s">
        <v>203</v>
      </c>
      <c r="S54" s="484" t="s">
        <v>543</v>
      </c>
      <c r="T54" s="484" t="s">
        <v>546</v>
      </c>
    </row>
    <row r="55" spans="1:20">
      <c r="A55" t="s">
        <v>450</v>
      </c>
      <c r="B55" s="484" t="s">
        <v>230</v>
      </c>
      <c r="C55" t="s">
        <v>331</v>
      </c>
      <c r="D55" s="484" t="s">
        <v>547</v>
      </c>
      <c r="E55" s="484" t="s">
        <v>548</v>
      </c>
      <c r="F55" s="484" t="s">
        <v>240</v>
      </c>
      <c r="H55" s="464"/>
      <c r="I55" s="484" t="s">
        <v>240</v>
      </c>
      <c r="J55" t="s">
        <v>549</v>
      </c>
      <c r="K55" t="s">
        <v>238</v>
      </c>
      <c r="L55" t="s">
        <v>550</v>
      </c>
      <c r="M55" s="465">
        <v>43691</v>
      </c>
      <c r="N55" s="484" t="s">
        <v>240</v>
      </c>
      <c r="O55" s="484" t="s">
        <v>240</v>
      </c>
      <c r="P55" s="465">
        <v>44056</v>
      </c>
      <c r="Q55" s="465">
        <v>44148</v>
      </c>
      <c r="R55" s="484" t="s">
        <v>203</v>
      </c>
      <c r="S55" s="484" t="s">
        <v>551</v>
      </c>
      <c r="T55" s="484" t="s">
        <v>552</v>
      </c>
    </row>
    <row r="56" spans="1:20">
      <c r="A56" t="s">
        <v>330</v>
      </c>
      <c r="B56" s="484" t="s">
        <v>230</v>
      </c>
      <c r="C56" t="s">
        <v>331</v>
      </c>
      <c r="D56" s="484" t="s">
        <v>553</v>
      </c>
      <c r="E56" s="484" t="s">
        <v>554</v>
      </c>
      <c r="F56" s="484" t="s">
        <v>240</v>
      </c>
      <c r="H56" s="464"/>
      <c r="I56" s="484" t="s">
        <v>240</v>
      </c>
      <c r="J56" t="s">
        <v>555</v>
      </c>
      <c r="K56" t="s">
        <v>238</v>
      </c>
      <c r="L56" t="s">
        <v>556</v>
      </c>
      <c r="M56" s="465">
        <v>42970</v>
      </c>
      <c r="N56" s="484" t="s">
        <v>240</v>
      </c>
      <c r="O56" s="484" t="s">
        <v>240</v>
      </c>
      <c r="P56" s="465">
        <v>43334</v>
      </c>
      <c r="Q56" s="465">
        <v>43434</v>
      </c>
      <c r="R56" s="484" t="s">
        <v>203</v>
      </c>
      <c r="S56" s="484" t="s">
        <v>554</v>
      </c>
      <c r="T56" s="484" t="s">
        <v>557</v>
      </c>
    </row>
    <row r="57" spans="1:20">
      <c r="A57" t="s">
        <v>419</v>
      </c>
      <c r="B57" s="484" t="s">
        <v>230</v>
      </c>
      <c r="C57" t="s">
        <v>331</v>
      </c>
      <c r="D57" s="484" t="s">
        <v>558</v>
      </c>
      <c r="E57" s="484" t="s">
        <v>559</v>
      </c>
      <c r="F57" s="484" t="s">
        <v>234</v>
      </c>
      <c r="G57" t="s">
        <v>235</v>
      </c>
      <c r="H57" s="464"/>
      <c r="I57" s="484" t="s">
        <v>240</v>
      </c>
      <c r="J57" t="s">
        <v>389</v>
      </c>
      <c r="K57" t="s">
        <v>238</v>
      </c>
      <c r="L57" t="s">
        <v>280</v>
      </c>
      <c r="M57" s="465">
        <v>43929</v>
      </c>
      <c r="N57" s="484" t="s">
        <v>240</v>
      </c>
      <c r="O57" s="484" t="s">
        <v>240</v>
      </c>
      <c r="P57" s="465">
        <v>44112</v>
      </c>
      <c r="Q57" s="465"/>
      <c r="R57" s="484" t="s">
        <v>265</v>
      </c>
      <c r="S57" s="484" t="s">
        <v>559</v>
      </c>
      <c r="T57" s="484" t="s">
        <v>560</v>
      </c>
    </row>
    <row r="58" spans="1:20">
      <c r="A58" t="s">
        <v>419</v>
      </c>
      <c r="B58" s="484" t="s">
        <v>230</v>
      </c>
      <c r="C58" t="s">
        <v>331</v>
      </c>
      <c r="D58" s="484" t="s">
        <v>561</v>
      </c>
      <c r="E58" s="484" t="s">
        <v>562</v>
      </c>
      <c r="F58" s="484" t="s">
        <v>240</v>
      </c>
      <c r="H58" s="464"/>
      <c r="I58" s="484" t="s">
        <v>240</v>
      </c>
      <c r="J58" t="s">
        <v>306</v>
      </c>
      <c r="K58" t="s">
        <v>238</v>
      </c>
      <c r="L58" t="s">
        <v>563</v>
      </c>
      <c r="M58" s="465">
        <v>43623</v>
      </c>
      <c r="N58" s="484" t="s">
        <v>240</v>
      </c>
      <c r="O58" s="484" t="s">
        <v>240</v>
      </c>
      <c r="P58" s="465">
        <v>43988</v>
      </c>
      <c r="Q58" s="465">
        <v>44074</v>
      </c>
      <c r="R58" s="484" t="s">
        <v>203</v>
      </c>
      <c r="S58" s="484" t="s">
        <v>562</v>
      </c>
      <c r="T58" s="484" t="s">
        <v>564</v>
      </c>
    </row>
    <row r="59" spans="1:20">
      <c r="A59" t="s">
        <v>565</v>
      </c>
      <c r="B59" s="484" t="s">
        <v>230</v>
      </c>
      <c r="C59" t="s">
        <v>331</v>
      </c>
      <c r="D59" s="484" t="s">
        <v>566</v>
      </c>
      <c r="E59" s="484" t="s">
        <v>567</v>
      </c>
      <c r="F59" s="484" t="s">
        <v>240</v>
      </c>
      <c r="H59" s="464"/>
      <c r="I59" s="484" t="s">
        <v>240</v>
      </c>
      <c r="J59" t="s">
        <v>485</v>
      </c>
      <c r="K59" t="s">
        <v>238</v>
      </c>
      <c r="L59" t="s">
        <v>403</v>
      </c>
      <c r="M59" s="465">
        <v>43040</v>
      </c>
      <c r="N59" s="484" t="s">
        <v>240</v>
      </c>
      <c r="O59" s="484" t="s">
        <v>240</v>
      </c>
      <c r="P59" s="465">
        <v>43404</v>
      </c>
      <c r="Q59" s="465"/>
      <c r="R59" s="484" t="s">
        <v>203</v>
      </c>
      <c r="S59" s="484" t="s">
        <v>567</v>
      </c>
      <c r="T59" s="484" t="s">
        <v>568</v>
      </c>
    </row>
    <row r="60" spans="1:20">
      <c r="A60" t="s">
        <v>521</v>
      </c>
      <c r="B60" s="484" t="s">
        <v>230</v>
      </c>
      <c r="C60" t="s">
        <v>331</v>
      </c>
      <c r="D60" s="484" t="s">
        <v>569</v>
      </c>
      <c r="E60" s="484" t="s">
        <v>570</v>
      </c>
      <c r="F60" s="484" t="s">
        <v>240</v>
      </c>
      <c r="H60" s="464"/>
      <c r="I60" s="484" t="s">
        <v>240</v>
      </c>
      <c r="J60" t="s">
        <v>571</v>
      </c>
      <c r="K60" t="s">
        <v>238</v>
      </c>
      <c r="L60" t="s">
        <v>572</v>
      </c>
      <c r="M60" s="465">
        <v>43929</v>
      </c>
      <c r="N60" s="484" t="s">
        <v>240</v>
      </c>
      <c r="O60" s="484" t="s">
        <v>240</v>
      </c>
      <c r="P60" s="465">
        <v>44173</v>
      </c>
      <c r="Q60" s="465"/>
      <c r="R60" s="484" t="s">
        <v>265</v>
      </c>
      <c r="S60" s="484" t="s">
        <v>570</v>
      </c>
      <c r="T60" s="484" t="s">
        <v>573</v>
      </c>
    </row>
    <row r="61" spans="1:20">
      <c r="A61" t="s">
        <v>521</v>
      </c>
      <c r="B61" s="484" t="s">
        <v>230</v>
      </c>
      <c r="C61" t="s">
        <v>331</v>
      </c>
      <c r="D61" s="484" t="s">
        <v>574</v>
      </c>
      <c r="E61" s="484" t="s">
        <v>575</v>
      </c>
      <c r="F61" s="484" t="s">
        <v>240</v>
      </c>
      <c r="H61" s="464"/>
      <c r="I61" s="484" t="s">
        <v>240</v>
      </c>
      <c r="J61" t="s">
        <v>576</v>
      </c>
      <c r="K61" t="s">
        <v>238</v>
      </c>
      <c r="L61" t="s">
        <v>410</v>
      </c>
      <c r="M61" s="465">
        <v>43344</v>
      </c>
      <c r="N61" s="484" t="s">
        <v>240</v>
      </c>
      <c r="O61" s="484" t="s">
        <v>240</v>
      </c>
      <c r="P61" s="465">
        <v>43709</v>
      </c>
      <c r="Q61" s="465"/>
      <c r="R61" s="484" t="s">
        <v>203</v>
      </c>
      <c r="S61" s="484" t="s">
        <v>575</v>
      </c>
      <c r="T61" s="484" t="s">
        <v>577</v>
      </c>
    </row>
    <row r="62" spans="1:20">
      <c r="A62" t="s">
        <v>526</v>
      </c>
      <c r="B62" s="484" t="s">
        <v>230</v>
      </c>
      <c r="C62" t="s">
        <v>331</v>
      </c>
      <c r="D62" s="484" t="s">
        <v>578</v>
      </c>
      <c r="E62" s="484" t="s">
        <v>579</v>
      </c>
      <c r="F62" s="484" t="s">
        <v>240</v>
      </c>
      <c r="H62" s="464"/>
      <c r="I62" s="484" t="s">
        <v>240</v>
      </c>
      <c r="J62" t="s">
        <v>389</v>
      </c>
      <c r="K62" t="s">
        <v>238</v>
      </c>
      <c r="L62" t="s">
        <v>280</v>
      </c>
      <c r="M62" s="465">
        <v>43929</v>
      </c>
      <c r="N62" s="484" t="s">
        <v>240</v>
      </c>
      <c r="O62" s="484" t="s">
        <v>240</v>
      </c>
      <c r="P62" s="465">
        <v>44112</v>
      </c>
      <c r="Q62" s="465"/>
      <c r="R62" s="484" t="s">
        <v>265</v>
      </c>
      <c r="S62" s="484" t="s">
        <v>579</v>
      </c>
      <c r="T62" s="484" t="s">
        <v>580</v>
      </c>
    </row>
    <row r="63" spans="1:20">
      <c r="A63" t="s">
        <v>324</v>
      </c>
      <c r="B63" s="484" t="s">
        <v>230</v>
      </c>
      <c r="C63" t="s">
        <v>331</v>
      </c>
      <c r="D63" s="484" t="s">
        <v>581</v>
      </c>
      <c r="E63" s="484" t="s">
        <v>582</v>
      </c>
      <c r="F63" s="484" t="s">
        <v>240</v>
      </c>
      <c r="H63" s="464"/>
      <c r="I63" s="484" t="s">
        <v>240</v>
      </c>
      <c r="J63" t="s">
        <v>583</v>
      </c>
      <c r="K63" t="s">
        <v>238</v>
      </c>
      <c r="L63" t="s">
        <v>403</v>
      </c>
      <c r="M63" s="465">
        <v>43038</v>
      </c>
      <c r="N63" s="484" t="s">
        <v>240</v>
      </c>
      <c r="O63" s="484" t="s">
        <v>240</v>
      </c>
      <c r="P63" s="465">
        <v>43402</v>
      </c>
      <c r="Q63" s="465"/>
      <c r="R63" s="484" t="s">
        <v>203</v>
      </c>
      <c r="S63" s="484" t="s">
        <v>582</v>
      </c>
      <c r="T63" s="484" t="s">
        <v>584</v>
      </c>
    </row>
    <row r="64" spans="1:20">
      <c r="A64" t="s">
        <v>585</v>
      </c>
      <c r="B64" s="484" t="s">
        <v>230</v>
      </c>
      <c r="C64" t="s">
        <v>331</v>
      </c>
      <c r="D64" s="484" t="s">
        <v>586</v>
      </c>
      <c r="E64" s="484" t="s">
        <v>587</v>
      </c>
      <c r="F64" s="484" t="s">
        <v>203</v>
      </c>
      <c r="G64" t="s">
        <v>235</v>
      </c>
      <c r="H64" s="464">
        <v>43891</v>
      </c>
      <c r="I64" s="484" t="s">
        <v>240</v>
      </c>
      <c r="J64" t="s">
        <v>279</v>
      </c>
      <c r="K64" t="s">
        <v>238</v>
      </c>
      <c r="L64" t="s">
        <v>280</v>
      </c>
      <c r="M64" s="465">
        <v>43927</v>
      </c>
      <c r="N64" s="484" t="s">
        <v>240</v>
      </c>
      <c r="O64" s="484" t="s">
        <v>240</v>
      </c>
      <c r="P64" s="465">
        <v>44110</v>
      </c>
      <c r="Q64" s="465"/>
      <c r="R64" s="484" t="s">
        <v>265</v>
      </c>
      <c r="S64" s="484" t="s">
        <v>588</v>
      </c>
      <c r="T64" s="484" t="s">
        <v>589</v>
      </c>
    </row>
    <row r="65" spans="1:20">
      <c r="A65" t="s">
        <v>585</v>
      </c>
      <c r="B65" s="484" t="s">
        <v>230</v>
      </c>
      <c r="C65" t="s">
        <v>331</v>
      </c>
      <c r="D65" s="484" t="s">
        <v>590</v>
      </c>
      <c r="E65" s="484" t="s">
        <v>591</v>
      </c>
      <c r="F65" s="484" t="s">
        <v>240</v>
      </c>
      <c r="H65" s="464"/>
      <c r="I65" s="484" t="s">
        <v>240</v>
      </c>
      <c r="J65" t="s">
        <v>592</v>
      </c>
      <c r="K65" t="s">
        <v>238</v>
      </c>
      <c r="L65" t="s">
        <v>280</v>
      </c>
      <c r="M65" s="465">
        <v>43606</v>
      </c>
      <c r="N65" s="484" t="s">
        <v>240</v>
      </c>
      <c r="O65" s="484" t="s">
        <v>240</v>
      </c>
      <c r="P65" s="465">
        <v>43790</v>
      </c>
      <c r="Q65" s="465"/>
      <c r="R65" s="484" t="s">
        <v>203</v>
      </c>
      <c r="S65" s="484" t="s">
        <v>591</v>
      </c>
      <c r="T65" s="484" t="s">
        <v>593</v>
      </c>
    </row>
    <row r="66" spans="1:20">
      <c r="A66" t="s">
        <v>282</v>
      </c>
      <c r="B66" s="484" t="s">
        <v>230</v>
      </c>
      <c r="C66" t="s">
        <v>594</v>
      </c>
      <c r="D66" s="484" t="s">
        <v>595</v>
      </c>
      <c r="E66" s="484" t="s">
        <v>596</v>
      </c>
      <c r="F66" s="484" t="s">
        <v>240</v>
      </c>
      <c r="H66" s="464"/>
      <c r="I66" s="484" t="s">
        <v>240</v>
      </c>
      <c r="J66" t="s">
        <v>597</v>
      </c>
      <c r="K66" t="s">
        <v>238</v>
      </c>
      <c r="L66" t="s">
        <v>598</v>
      </c>
      <c r="M66" s="465">
        <v>42948</v>
      </c>
      <c r="N66" s="484" t="s">
        <v>240</v>
      </c>
      <c r="O66" s="484" t="s">
        <v>240</v>
      </c>
      <c r="P66" s="465">
        <v>43250</v>
      </c>
      <c r="Q66" s="465"/>
      <c r="R66" s="484" t="s">
        <v>203</v>
      </c>
      <c r="S66" s="484" t="s">
        <v>596</v>
      </c>
      <c r="T66" s="484" t="s">
        <v>599</v>
      </c>
    </row>
    <row r="67" spans="1:20">
      <c r="A67" t="s">
        <v>282</v>
      </c>
      <c r="B67" s="484" t="s">
        <v>230</v>
      </c>
      <c r="C67" t="s">
        <v>600</v>
      </c>
      <c r="D67" s="484" t="s">
        <v>601</v>
      </c>
      <c r="E67" s="484" t="s">
        <v>602</v>
      </c>
      <c r="F67" s="484" t="s">
        <v>240</v>
      </c>
      <c r="H67" s="464"/>
      <c r="I67" s="484" t="s">
        <v>240</v>
      </c>
      <c r="J67" t="s">
        <v>507</v>
      </c>
      <c r="K67" t="s">
        <v>238</v>
      </c>
      <c r="L67" t="s">
        <v>429</v>
      </c>
      <c r="M67" s="465">
        <v>42917</v>
      </c>
      <c r="N67" s="484" t="s">
        <v>240</v>
      </c>
      <c r="O67" s="484" t="s">
        <v>240</v>
      </c>
      <c r="P67" s="465">
        <v>43100</v>
      </c>
      <c r="Q67" s="465">
        <v>43190</v>
      </c>
      <c r="R67" s="484" t="s">
        <v>203</v>
      </c>
      <c r="S67" s="484" t="s">
        <v>602</v>
      </c>
      <c r="T67" s="484" t="s">
        <v>603</v>
      </c>
    </row>
    <row r="68" spans="1:20">
      <c r="A68" t="s">
        <v>282</v>
      </c>
      <c r="B68" s="484" t="s">
        <v>230</v>
      </c>
      <c r="C68" t="s">
        <v>604</v>
      </c>
      <c r="D68" s="484" t="s">
        <v>605</v>
      </c>
      <c r="E68" s="484" t="s">
        <v>606</v>
      </c>
      <c r="F68" s="484" t="s">
        <v>240</v>
      </c>
      <c r="H68" s="464"/>
      <c r="I68" s="484" t="s">
        <v>240</v>
      </c>
      <c r="J68" t="s">
        <v>402</v>
      </c>
      <c r="K68" t="s">
        <v>238</v>
      </c>
      <c r="L68" t="s">
        <v>403</v>
      </c>
      <c r="M68" s="465">
        <v>42948</v>
      </c>
      <c r="N68" s="484" t="s">
        <v>240</v>
      </c>
      <c r="O68" s="484" t="s">
        <v>240</v>
      </c>
      <c r="P68" s="465">
        <v>43312</v>
      </c>
      <c r="Q68" s="465"/>
      <c r="R68" s="484" t="s">
        <v>203</v>
      </c>
      <c r="S68" s="484" t="s">
        <v>606</v>
      </c>
      <c r="T68" s="484" t="s">
        <v>607</v>
      </c>
    </row>
    <row r="69" spans="1:20">
      <c r="A69" t="s">
        <v>316</v>
      </c>
      <c r="B69" s="484" t="s">
        <v>230</v>
      </c>
      <c r="C69" t="s">
        <v>253</v>
      </c>
      <c r="D69" s="484" t="s">
        <v>608</v>
      </c>
      <c r="E69" s="484" t="s">
        <v>609</v>
      </c>
      <c r="F69" s="484" t="s">
        <v>234</v>
      </c>
      <c r="G69" t="s">
        <v>235</v>
      </c>
      <c r="H69" s="464">
        <v>43891</v>
      </c>
      <c r="I69" s="484" t="s">
        <v>240</v>
      </c>
      <c r="J69" t="s">
        <v>610</v>
      </c>
      <c r="K69" t="s">
        <v>238</v>
      </c>
      <c r="L69" t="s">
        <v>611</v>
      </c>
      <c r="M69" s="465">
        <v>43927</v>
      </c>
      <c r="N69" s="484" t="s">
        <v>240</v>
      </c>
      <c r="O69" s="484" t="s">
        <v>241</v>
      </c>
      <c r="P69" s="465">
        <v>44291</v>
      </c>
      <c r="Q69" s="465"/>
      <c r="R69" s="484" t="s">
        <v>265</v>
      </c>
      <c r="S69" s="484" t="s">
        <v>612</v>
      </c>
      <c r="T69" s="484" t="s">
        <v>613</v>
      </c>
    </row>
    <row r="70" spans="1:20">
      <c r="A70" t="s">
        <v>456</v>
      </c>
      <c r="B70" s="484" t="s">
        <v>230</v>
      </c>
      <c r="C70" t="s">
        <v>253</v>
      </c>
      <c r="D70" s="484" t="s">
        <v>614</v>
      </c>
      <c r="E70" s="484" t="s">
        <v>615</v>
      </c>
      <c r="F70" s="484" t="s">
        <v>240</v>
      </c>
      <c r="H70" s="464">
        <v>43891</v>
      </c>
      <c r="I70" s="484" t="s">
        <v>240</v>
      </c>
      <c r="J70" t="s">
        <v>616</v>
      </c>
      <c r="K70" t="s">
        <v>238</v>
      </c>
      <c r="L70" t="s">
        <v>617</v>
      </c>
      <c r="M70" s="465">
        <v>43927</v>
      </c>
      <c r="N70" s="484" t="s">
        <v>240</v>
      </c>
      <c r="O70" s="484" t="s">
        <v>241</v>
      </c>
      <c r="P70" s="465">
        <v>44118</v>
      </c>
      <c r="Q70" s="465"/>
      <c r="R70" s="484" t="s">
        <v>265</v>
      </c>
      <c r="S70" s="484" t="s">
        <v>615</v>
      </c>
      <c r="T70" s="484" t="s">
        <v>618</v>
      </c>
    </row>
    <row r="71" spans="1:20">
      <c r="A71" t="s">
        <v>456</v>
      </c>
      <c r="B71" s="484" t="s">
        <v>230</v>
      </c>
      <c r="C71" t="s">
        <v>253</v>
      </c>
      <c r="D71" s="484" t="s">
        <v>619</v>
      </c>
      <c r="E71" s="484" t="s">
        <v>620</v>
      </c>
      <c r="F71" s="484" t="s">
        <v>234</v>
      </c>
      <c r="G71" t="s">
        <v>235</v>
      </c>
      <c r="H71" s="464"/>
      <c r="I71" s="484" t="s">
        <v>240</v>
      </c>
      <c r="J71" t="s">
        <v>621</v>
      </c>
      <c r="K71" t="s">
        <v>238</v>
      </c>
      <c r="L71" t="s">
        <v>622</v>
      </c>
      <c r="M71" s="465">
        <v>43724</v>
      </c>
      <c r="N71" s="484" t="s">
        <v>240</v>
      </c>
      <c r="O71" s="484" t="s">
        <v>241</v>
      </c>
      <c r="P71" s="465">
        <v>44089</v>
      </c>
      <c r="Q71" s="465">
        <v>44270</v>
      </c>
      <c r="R71" s="484" t="s">
        <v>203</v>
      </c>
      <c r="S71" s="484" t="s">
        <v>620</v>
      </c>
      <c r="T71" s="484" t="s">
        <v>623</v>
      </c>
    </row>
    <row r="72" spans="1:20">
      <c r="A72" t="s">
        <v>252</v>
      </c>
      <c r="B72" s="484" t="s">
        <v>230</v>
      </c>
      <c r="C72" t="s">
        <v>253</v>
      </c>
      <c r="D72" s="484" t="s">
        <v>624</v>
      </c>
      <c r="E72" s="484" t="s">
        <v>625</v>
      </c>
      <c r="F72" s="484" t="s">
        <v>234</v>
      </c>
      <c r="G72" t="s">
        <v>235</v>
      </c>
      <c r="H72" s="464">
        <v>43891</v>
      </c>
      <c r="I72" s="484" t="s">
        <v>240</v>
      </c>
      <c r="J72" t="s">
        <v>285</v>
      </c>
      <c r="K72" t="s">
        <v>238</v>
      </c>
      <c r="L72" t="s">
        <v>264</v>
      </c>
      <c r="M72" s="465">
        <v>43927</v>
      </c>
      <c r="N72" s="484" t="s">
        <v>240</v>
      </c>
      <c r="O72" s="484" t="s">
        <v>240</v>
      </c>
      <c r="P72" s="465">
        <v>44109</v>
      </c>
      <c r="Q72" s="465"/>
      <c r="R72" s="484" t="s">
        <v>265</v>
      </c>
      <c r="S72" s="484" t="s">
        <v>626</v>
      </c>
      <c r="T72" s="484" t="s">
        <v>627</v>
      </c>
    </row>
    <row r="73" spans="1:20">
      <c r="A73" t="s">
        <v>252</v>
      </c>
      <c r="B73" s="484" t="s">
        <v>288</v>
      </c>
      <c r="C73" t="s">
        <v>253</v>
      </c>
      <c r="D73" s="484" t="s">
        <v>628</v>
      </c>
      <c r="E73" s="484" t="s">
        <v>629</v>
      </c>
      <c r="F73" s="484" t="s">
        <v>234</v>
      </c>
      <c r="G73" t="s">
        <v>235</v>
      </c>
      <c r="H73" s="464"/>
      <c r="I73" s="484" t="s">
        <v>240</v>
      </c>
      <c r="J73" t="s">
        <v>524</v>
      </c>
      <c r="K73" t="s">
        <v>293</v>
      </c>
      <c r="L73" t="s">
        <v>294</v>
      </c>
      <c r="M73" s="465">
        <v>44197</v>
      </c>
      <c r="N73" s="484" t="s">
        <v>240</v>
      </c>
      <c r="O73" s="484" t="s">
        <v>240</v>
      </c>
      <c r="P73" s="465">
        <v>45292</v>
      </c>
      <c r="Q73" s="465"/>
      <c r="R73" s="484" t="s">
        <v>203</v>
      </c>
      <c r="S73" s="484" t="s">
        <v>629</v>
      </c>
      <c r="T73" s="484" t="s">
        <v>630</v>
      </c>
    </row>
    <row r="74" spans="1:20">
      <c r="A74" t="s">
        <v>405</v>
      </c>
      <c r="B74" s="484" t="s">
        <v>230</v>
      </c>
      <c r="C74" t="s">
        <v>253</v>
      </c>
      <c r="D74" s="484" t="s">
        <v>631</v>
      </c>
      <c r="E74" s="484" t="s">
        <v>632</v>
      </c>
      <c r="F74" s="484" t="s">
        <v>240</v>
      </c>
      <c r="H74" s="464">
        <v>43891</v>
      </c>
      <c r="I74" s="484" t="s">
        <v>240</v>
      </c>
      <c r="J74" t="s">
        <v>633</v>
      </c>
      <c r="K74" t="s">
        <v>238</v>
      </c>
      <c r="L74" t="s">
        <v>634</v>
      </c>
      <c r="M74" s="465">
        <v>43927</v>
      </c>
      <c r="N74" s="484" t="s">
        <v>240</v>
      </c>
      <c r="O74" s="484" t="s">
        <v>240</v>
      </c>
      <c r="P74" s="465">
        <v>44110</v>
      </c>
      <c r="Q74" s="465">
        <v>44202</v>
      </c>
      <c r="R74" s="484" t="s">
        <v>265</v>
      </c>
      <c r="S74" s="484" t="s">
        <v>635</v>
      </c>
      <c r="T74" s="484" t="s">
        <v>636</v>
      </c>
    </row>
    <row r="75" spans="1:20">
      <c r="A75" t="s">
        <v>276</v>
      </c>
      <c r="B75" s="484" t="s">
        <v>230</v>
      </c>
      <c r="C75" t="s">
        <v>253</v>
      </c>
      <c r="D75" s="484" t="s">
        <v>637</v>
      </c>
      <c r="E75" s="484" t="s">
        <v>638</v>
      </c>
      <c r="F75" s="484" t="s">
        <v>203</v>
      </c>
      <c r="G75" t="s">
        <v>235</v>
      </c>
      <c r="H75" s="464">
        <v>43891</v>
      </c>
      <c r="I75" s="484" t="s">
        <v>240</v>
      </c>
      <c r="J75" t="s">
        <v>639</v>
      </c>
      <c r="K75" t="s">
        <v>238</v>
      </c>
      <c r="L75" t="s">
        <v>410</v>
      </c>
      <c r="M75" s="465">
        <v>44046</v>
      </c>
      <c r="N75" s="484" t="s">
        <v>240</v>
      </c>
      <c r="O75" s="484" t="s">
        <v>240</v>
      </c>
      <c r="P75" s="465">
        <v>44411</v>
      </c>
      <c r="Q75" s="465"/>
      <c r="R75" s="484" t="s">
        <v>640</v>
      </c>
      <c r="S75" s="484" t="s">
        <v>641</v>
      </c>
      <c r="T75" s="484" t="s">
        <v>642</v>
      </c>
    </row>
    <row r="76" spans="1:20">
      <c r="A76" t="s">
        <v>643</v>
      </c>
      <c r="B76" s="484" t="s">
        <v>230</v>
      </c>
      <c r="C76" t="s">
        <v>253</v>
      </c>
      <c r="D76" s="484" t="s">
        <v>644</v>
      </c>
      <c r="E76" s="484" t="s">
        <v>645</v>
      </c>
      <c r="F76" s="484" t="s">
        <v>240</v>
      </c>
      <c r="H76" s="464"/>
      <c r="I76" s="484" t="s">
        <v>240</v>
      </c>
      <c r="J76" t="s">
        <v>646</v>
      </c>
      <c r="K76" t="s">
        <v>238</v>
      </c>
      <c r="L76" t="s">
        <v>647</v>
      </c>
      <c r="M76" s="465">
        <v>43381</v>
      </c>
      <c r="N76" s="484" t="s">
        <v>240</v>
      </c>
      <c r="O76" s="484" t="s">
        <v>240</v>
      </c>
      <c r="P76" s="465">
        <v>43745</v>
      </c>
      <c r="Q76" s="465">
        <v>43896</v>
      </c>
      <c r="R76" s="484" t="s">
        <v>203</v>
      </c>
      <c r="S76" s="484" t="s">
        <v>645</v>
      </c>
      <c r="T76" s="484" t="s">
        <v>648</v>
      </c>
    </row>
    <row r="77" spans="1:20">
      <c r="A77" t="s">
        <v>392</v>
      </c>
      <c r="B77" s="484" t="s">
        <v>230</v>
      </c>
      <c r="C77" t="s">
        <v>253</v>
      </c>
      <c r="D77" s="484" t="s">
        <v>649</v>
      </c>
      <c r="E77" s="484" t="s">
        <v>650</v>
      </c>
      <c r="F77" s="484" t="s">
        <v>240</v>
      </c>
      <c r="H77" s="464"/>
      <c r="I77" s="484" t="s">
        <v>240</v>
      </c>
      <c r="J77" t="s">
        <v>263</v>
      </c>
      <c r="K77" t="s">
        <v>238</v>
      </c>
      <c r="L77" t="s">
        <v>264</v>
      </c>
      <c r="M77" s="465">
        <v>43929</v>
      </c>
      <c r="N77" s="484" t="s">
        <v>240</v>
      </c>
      <c r="O77" s="484" t="s">
        <v>240</v>
      </c>
      <c r="P77" s="465">
        <v>44111</v>
      </c>
      <c r="Q77" s="465"/>
      <c r="R77" s="484" t="s">
        <v>265</v>
      </c>
      <c r="S77" s="484" t="s">
        <v>650</v>
      </c>
      <c r="T77" s="484" t="s">
        <v>651</v>
      </c>
    </row>
    <row r="78" spans="1:20">
      <c r="A78" t="s">
        <v>392</v>
      </c>
      <c r="B78" s="484" t="s">
        <v>230</v>
      </c>
      <c r="C78" t="s">
        <v>253</v>
      </c>
      <c r="D78" s="484" t="s">
        <v>652</v>
      </c>
      <c r="E78" s="484" t="s">
        <v>653</v>
      </c>
      <c r="F78" s="484" t="s">
        <v>240</v>
      </c>
      <c r="H78" s="464"/>
      <c r="I78" s="484" t="s">
        <v>240</v>
      </c>
      <c r="J78" t="s">
        <v>654</v>
      </c>
      <c r="K78" t="s">
        <v>238</v>
      </c>
      <c r="L78" t="s">
        <v>655</v>
      </c>
      <c r="M78" s="465">
        <v>43619</v>
      </c>
      <c r="N78" s="484" t="s">
        <v>240</v>
      </c>
      <c r="O78" s="484" t="s">
        <v>240</v>
      </c>
      <c r="P78" s="465">
        <v>43801</v>
      </c>
      <c r="Q78" s="465">
        <v>43890</v>
      </c>
      <c r="R78" s="484" t="s">
        <v>203</v>
      </c>
      <c r="S78" s="484" t="s">
        <v>653</v>
      </c>
      <c r="T78" s="484" t="s">
        <v>656</v>
      </c>
    </row>
    <row r="79" spans="1:20">
      <c r="A79" t="s">
        <v>475</v>
      </c>
      <c r="B79" s="484" t="s">
        <v>230</v>
      </c>
      <c r="C79" t="s">
        <v>253</v>
      </c>
      <c r="D79" s="484" t="s">
        <v>657</v>
      </c>
      <c r="E79" s="484" t="s">
        <v>658</v>
      </c>
      <c r="F79" s="484" t="s">
        <v>234</v>
      </c>
      <c r="G79" t="s">
        <v>235</v>
      </c>
      <c r="H79" s="464"/>
      <c r="I79" s="484" t="s">
        <v>240</v>
      </c>
      <c r="J79" t="s">
        <v>659</v>
      </c>
      <c r="K79" t="s">
        <v>238</v>
      </c>
      <c r="L79" t="s">
        <v>410</v>
      </c>
      <c r="M79" s="465">
        <v>43721</v>
      </c>
      <c r="N79" s="484" t="s">
        <v>240</v>
      </c>
      <c r="O79" s="484" t="s">
        <v>240</v>
      </c>
      <c r="P79" s="465">
        <v>44087</v>
      </c>
      <c r="Q79" s="465"/>
      <c r="R79" s="484" t="s">
        <v>203</v>
      </c>
      <c r="S79" s="484" t="s">
        <v>660</v>
      </c>
      <c r="T79" s="484" t="s">
        <v>661</v>
      </c>
    </row>
    <row r="80" spans="1:20">
      <c r="A80" t="s">
        <v>419</v>
      </c>
      <c r="B80" s="484" t="s">
        <v>230</v>
      </c>
      <c r="C80" t="s">
        <v>253</v>
      </c>
      <c r="D80" s="484" t="s">
        <v>662</v>
      </c>
      <c r="E80" s="484" t="s">
        <v>663</v>
      </c>
      <c r="F80" s="484" t="s">
        <v>240</v>
      </c>
      <c r="H80" s="464"/>
      <c r="I80" s="484" t="s">
        <v>240</v>
      </c>
      <c r="J80" t="s">
        <v>664</v>
      </c>
      <c r="K80" t="s">
        <v>238</v>
      </c>
      <c r="L80" t="s">
        <v>665</v>
      </c>
      <c r="M80" s="465">
        <v>43600</v>
      </c>
      <c r="N80" s="484" t="s">
        <v>240</v>
      </c>
      <c r="O80" s="484" t="s">
        <v>240</v>
      </c>
      <c r="P80" s="465">
        <v>43965</v>
      </c>
      <c r="Q80" s="465">
        <v>44012</v>
      </c>
      <c r="R80" s="484" t="s">
        <v>203</v>
      </c>
      <c r="S80" s="484" t="s">
        <v>266</v>
      </c>
      <c r="T80" s="484" t="s">
        <v>666</v>
      </c>
    </row>
    <row r="81" spans="1:20">
      <c r="A81" t="s">
        <v>565</v>
      </c>
      <c r="B81" s="484" t="s">
        <v>230</v>
      </c>
      <c r="C81" t="s">
        <v>253</v>
      </c>
      <c r="D81" s="484" t="s">
        <v>667</v>
      </c>
      <c r="E81" s="484" t="s">
        <v>668</v>
      </c>
      <c r="F81" s="484" t="s">
        <v>240</v>
      </c>
      <c r="H81" s="464"/>
      <c r="I81" s="484" t="s">
        <v>240</v>
      </c>
      <c r="J81" t="s">
        <v>669</v>
      </c>
      <c r="K81" t="s">
        <v>238</v>
      </c>
      <c r="L81" t="s">
        <v>670</v>
      </c>
      <c r="M81" s="465">
        <v>43041</v>
      </c>
      <c r="N81" s="484" t="s">
        <v>240</v>
      </c>
      <c r="O81" s="484" t="s">
        <v>240</v>
      </c>
      <c r="P81" s="465">
        <v>43405</v>
      </c>
      <c r="Q81" s="465">
        <v>43708</v>
      </c>
      <c r="R81" s="484" t="s">
        <v>203</v>
      </c>
      <c r="S81" s="484" t="s">
        <v>668</v>
      </c>
      <c r="T81" s="484" t="s">
        <v>671</v>
      </c>
    </row>
    <row r="82" spans="1:20">
      <c r="A82" t="s">
        <v>521</v>
      </c>
      <c r="B82" s="484" t="s">
        <v>230</v>
      </c>
      <c r="C82" t="s">
        <v>253</v>
      </c>
      <c r="D82" s="484" t="s">
        <v>672</v>
      </c>
      <c r="E82" s="484" t="s">
        <v>673</v>
      </c>
      <c r="F82" s="484" t="s">
        <v>234</v>
      </c>
      <c r="G82" t="s">
        <v>235</v>
      </c>
      <c r="H82" s="464"/>
      <c r="I82" s="484" t="s">
        <v>240</v>
      </c>
      <c r="J82" t="s">
        <v>571</v>
      </c>
      <c r="K82" t="s">
        <v>238</v>
      </c>
      <c r="L82" t="s">
        <v>572</v>
      </c>
      <c r="M82" s="465">
        <v>43929</v>
      </c>
      <c r="N82" s="484" t="s">
        <v>240</v>
      </c>
      <c r="O82" s="484" t="s">
        <v>240</v>
      </c>
      <c r="P82" s="465">
        <v>44173</v>
      </c>
      <c r="Q82" s="465"/>
      <c r="R82" s="484" t="s">
        <v>265</v>
      </c>
      <c r="S82" s="484" t="s">
        <v>673</v>
      </c>
      <c r="T82" s="484" t="s">
        <v>674</v>
      </c>
    </row>
    <row r="83" spans="1:20">
      <c r="A83" t="s">
        <v>521</v>
      </c>
      <c r="B83" s="484" t="s">
        <v>230</v>
      </c>
      <c r="C83" t="s">
        <v>253</v>
      </c>
      <c r="D83" s="484" t="s">
        <v>675</v>
      </c>
      <c r="E83" s="484" t="s">
        <v>676</v>
      </c>
      <c r="F83" s="484" t="s">
        <v>240</v>
      </c>
      <c r="H83" s="464"/>
      <c r="I83" s="484" t="s">
        <v>240</v>
      </c>
      <c r="J83" t="s">
        <v>576</v>
      </c>
      <c r="K83" t="s">
        <v>238</v>
      </c>
      <c r="L83" t="s">
        <v>410</v>
      </c>
      <c r="M83" s="465">
        <v>43344</v>
      </c>
      <c r="N83" s="484" t="s">
        <v>240</v>
      </c>
      <c r="O83" s="484" t="s">
        <v>240</v>
      </c>
      <c r="P83" s="465">
        <v>43709</v>
      </c>
      <c r="Q83" s="465"/>
      <c r="R83" s="484" t="s">
        <v>203</v>
      </c>
      <c r="S83" s="484" t="s">
        <v>676</v>
      </c>
      <c r="T83" s="484" t="s">
        <v>677</v>
      </c>
    </row>
    <row r="84" spans="1:20">
      <c r="A84" t="s">
        <v>521</v>
      </c>
      <c r="B84" s="484" t="s">
        <v>288</v>
      </c>
      <c r="C84" t="s">
        <v>253</v>
      </c>
      <c r="D84" s="484" t="s">
        <v>678</v>
      </c>
      <c r="E84" s="484" t="s">
        <v>679</v>
      </c>
      <c r="F84" s="484" t="s">
        <v>203</v>
      </c>
      <c r="G84" t="s">
        <v>235</v>
      </c>
      <c r="H84" s="464"/>
      <c r="I84" s="484" t="s">
        <v>240</v>
      </c>
      <c r="J84" t="s">
        <v>680</v>
      </c>
      <c r="K84" t="s">
        <v>293</v>
      </c>
      <c r="L84" t="s">
        <v>294</v>
      </c>
      <c r="M84" s="465">
        <v>44295</v>
      </c>
      <c r="N84" s="484" t="s">
        <v>240</v>
      </c>
      <c r="O84" s="484" t="s">
        <v>240</v>
      </c>
      <c r="P84" s="465">
        <v>45391</v>
      </c>
      <c r="Q84" s="465"/>
      <c r="R84" s="484" t="s">
        <v>203</v>
      </c>
      <c r="S84" s="484" t="s">
        <v>681</v>
      </c>
      <c r="T84" s="484" t="s">
        <v>681</v>
      </c>
    </row>
    <row r="85" spans="1:20">
      <c r="A85" t="s">
        <v>526</v>
      </c>
      <c r="B85" s="484" t="s">
        <v>230</v>
      </c>
      <c r="C85" t="s">
        <v>253</v>
      </c>
      <c r="D85" s="484" t="s">
        <v>682</v>
      </c>
      <c r="E85" s="484" t="s">
        <v>683</v>
      </c>
      <c r="F85" s="484" t="s">
        <v>234</v>
      </c>
      <c r="G85" t="s">
        <v>235</v>
      </c>
      <c r="H85" s="464"/>
      <c r="I85" s="484" t="s">
        <v>240</v>
      </c>
      <c r="J85" t="s">
        <v>389</v>
      </c>
      <c r="K85" t="s">
        <v>238</v>
      </c>
      <c r="L85" t="s">
        <v>280</v>
      </c>
      <c r="M85" s="465">
        <v>43929</v>
      </c>
      <c r="N85" s="484" t="s">
        <v>240</v>
      </c>
      <c r="O85" s="484" t="s">
        <v>240</v>
      </c>
      <c r="P85" s="465">
        <v>44112</v>
      </c>
      <c r="Q85" s="465"/>
      <c r="R85" s="484" t="s">
        <v>265</v>
      </c>
      <c r="S85" s="484" t="s">
        <v>683</v>
      </c>
      <c r="T85" s="484" t="s">
        <v>684</v>
      </c>
    </row>
    <row r="86" spans="1:20">
      <c r="A86" t="s">
        <v>526</v>
      </c>
      <c r="B86" s="484" t="s">
        <v>230</v>
      </c>
      <c r="C86" t="s">
        <v>253</v>
      </c>
      <c r="D86" s="484" t="s">
        <v>685</v>
      </c>
      <c r="E86" s="484" t="s">
        <v>686</v>
      </c>
      <c r="F86" s="484" t="s">
        <v>240</v>
      </c>
      <c r="H86" s="464">
        <v>43800</v>
      </c>
      <c r="I86" s="484" t="s">
        <v>240</v>
      </c>
      <c r="J86" t="s">
        <v>687</v>
      </c>
      <c r="K86" t="s">
        <v>238</v>
      </c>
      <c r="L86" t="s">
        <v>688</v>
      </c>
      <c r="M86" s="465">
        <v>43831</v>
      </c>
      <c r="N86" s="484" t="s">
        <v>240</v>
      </c>
      <c r="O86" s="484" t="s">
        <v>240</v>
      </c>
      <c r="P86" s="465">
        <v>43840</v>
      </c>
      <c r="Q86" s="465"/>
      <c r="R86" s="484" t="s">
        <v>203</v>
      </c>
      <c r="S86" s="484" t="s">
        <v>686</v>
      </c>
      <c r="T86" s="484" t="s">
        <v>689</v>
      </c>
    </row>
    <row r="87" spans="1:20">
      <c r="A87" t="s">
        <v>355</v>
      </c>
      <c r="B87" s="484" t="s">
        <v>230</v>
      </c>
      <c r="C87" t="s">
        <v>253</v>
      </c>
      <c r="D87" s="484" t="s">
        <v>690</v>
      </c>
      <c r="E87" s="484" t="s">
        <v>691</v>
      </c>
      <c r="F87" s="484" t="s">
        <v>240</v>
      </c>
      <c r="H87" s="464">
        <v>43891</v>
      </c>
      <c r="I87" s="484" t="s">
        <v>240</v>
      </c>
      <c r="J87" t="s">
        <v>453</v>
      </c>
      <c r="K87" t="s">
        <v>238</v>
      </c>
      <c r="L87" t="s">
        <v>572</v>
      </c>
      <c r="M87" s="465">
        <v>43927</v>
      </c>
      <c r="N87" s="484" t="s">
        <v>240</v>
      </c>
      <c r="O87" s="484" t="s">
        <v>240</v>
      </c>
      <c r="P87" s="465">
        <v>44171</v>
      </c>
      <c r="Q87" s="465"/>
      <c r="R87" s="484" t="s">
        <v>265</v>
      </c>
      <c r="S87" s="484" t="s">
        <v>691</v>
      </c>
      <c r="T87" s="484" t="s">
        <v>692</v>
      </c>
    </row>
    <row r="88" spans="1:20">
      <c r="A88" t="s">
        <v>282</v>
      </c>
      <c r="B88" s="484" t="s">
        <v>230</v>
      </c>
      <c r="C88" t="s">
        <v>253</v>
      </c>
      <c r="D88" s="484" t="s">
        <v>693</v>
      </c>
      <c r="E88" s="484" t="s">
        <v>694</v>
      </c>
      <c r="F88" s="484" t="s">
        <v>240</v>
      </c>
      <c r="H88" s="464"/>
      <c r="I88" s="484" t="s">
        <v>240</v>
      </c>
      <c r="J88" t="s">
        <v>402</v>
      </c>
      <c r="K88" t="s">
        <v>238</v>
      </c>
      <c r="L88" t="s">
        <v>695</v>
      </c>
      <c r="M88" s="465">
        <v>42976</v>
      </c>
      <c r="N88" s="484" t="s">
        <v>240</v>
      </c>
      <c r="O88" s="484" t="s">
        <v>240</v>
      </c>
      <c r="P88" s="465">
        <v>43312</v>
      </c>
      <c r="Q88" s="465"/>
      <c r="R88" s="484" t="s">
        <v>203</v>
      </c>
      <c r="S88" s="484" t="s">
        <v>694</v>
      </c>
      <c r="T88" s="484" t="s">
        <v>696</v>
      </c>
    </row>
    <row r="89" spans="1:20">
      <c r="A89" t="s">
        <v>697</v>
      </c>
      <c r="B89" s="484" t="s">
        <v>288</v>
      </c>
      <c r="C89" t="s">
        <v>253</v>
      </c>
      <c r="D89" s="484" t="s">
        <v>698</v>
      </c>
      <c r="E89" s="484" t="s">
        <v>699</v>
      </c>
      <c r="F89" s="484" t="s">
        <v>203</v>
      </c>
      <c r="G89" t="s">
        <v>235</v>
      </c>
      <c r="H89" s="464"/>
      <c r="I89" s="484" t="s">
        <v>240</v>
      </c>
      <c r="J89" t="s">
        <v>359</v>
      </c>
      <c r="K89" t="s">
        <v>293</v>
      </c>
      <c r="L89" t="s">
        <v>700</v>
      </c>
      <c r="M89" s="465">
        <v>44012</v>
      </c>
      <c r="N89" s="484" t="s">
        <v>240</v>
      </c>
      <c r="O89" s="484" t="s">
        <v>240</v>
      </c>
      <c r="P89" s="465">
        <v>44377</v>
      </c>
      <c r="Q89" s="465">
        <v>44926</v>
      </c>
      <c r="R89" s="484" t="s">
        <v>203</v>
      </c>
      <c r="S89" s="484" t="s">
        <v>701</v>
      </c>
      <c r="T89" s="484" t="s">
        <v>702</v>
      </c>
    </row>
    <row r="90" spans="1:20">
      <c r="A90" t="s">
        <v>324</v>
      </c>
      <c r="B90" s="484" t="s">
        <v>230</v>
      </c>
      <c r="C90" t="s">
        <v>253</v>
      </c>
      <c r="D90" s="484" t="s">
        <v>703</v>
      </c>
      <c r="E90" s="484" t="s">
        <v>704</v>
      </c>
      <c r="F90" s="484" t="s">
        <v>240</v>
      </c>
      <c r="H90" s="464">
        <v>43891</v>
      </c>
      <c r="I90" s="484" t="s">
        <v>240</v>
      </c>
      <c r="J90" t="s">
        <v>705</v>
      </c>
      <c r="K90" t="s">
        <v>238</v>
      </c>
      <c r="L90" t="s">
        <v>280</v>
      </c>
      <c r="M90" s="465">
        <v>43915</v>
      </c>
      <c r="N90" s="484" t="s">
        <v>240</v>
      </c>
      <c r="O90" s="484" t="s">
        <v>240</v>
      </c>
      <c r="P90" s="465">
        <v>44099</v>
      </c>
      <c r="Q90" s="465"/>
      <c r="R90" s="484" t="s">
        <v>265</v>
      </c>
      <c r="S90" s="484" t="s">
        <v>704</v>
      </c>
      <c r="T90" s="484" t="s">
        <v>706</v>
      </c>
    </row>
    <row r="91" spans="1:20">
      <c r="A91" t="s">
        <v>324</v>
      </c>
      <c r="B91" s="484" t="s">
        <v>230</v>
      </c>
      <c r="C91" t="s">
        <v>253</v>
      </c>
      <c r="D91" s="484" t="s">
        <v>707</v>
      </c>
      <c r="E91" s="484" t="s">
        <v>708</v>
      </c>
      <c r="F91" s="484" t="s">
        <v>240</v>
      </c>
      <c r="H91" s="464"/>
      <c r="I91" s="484" t="s">
        <v>240</v>
      </c>
      <c r="J91" t="s">
        <v>485</v>
      </c>
      <c r="K91" t="s">
        <v>238</v>
      </c>
      <c r="L91" t="s">
        <v>403</v>
      </c>
      <c r="M91" s="465">
        <v>43040</v>
      </c>
      <c r="N91" s="484" t="s">
        <v>240</v>
      </c>
      <c r="O91" s="484" t="s">
        <v>240</v>
      </c>
      <c r="P91" s="465">
        <v>43404</v>
      </c>
      <c r="Q91" s="465"/>
      <c r="R91" s="484" t="s">
        <v>203</v>
      </c>
      <c r="S91" s="484" t="s">
        <v>708</v>
      </c>
      <c r="T91" s="484" t="s">
        <v>709</v>
      </c>
    </row>
    <row r="92" spans="1:20">
      <c r="A92" t="s">
        <v>710</v>
      </c>
      <c r="B92" s="484" t="s">
        <v>230</v>
      </c>
      <c r="C92" t="s">
        <v>253</v>
      </c>
      <c r="D92" s="484" t="s">
        <v>711</v>
      </c>
      <c r="E92" s="484" t="s">
        <v>712</v>
      </c>
      <c r="F92" s="484" t="s">
        <v>240</v>
      </c>
      <c r="H92" s="464"/>
      <c r="I92" s="484" t="s">
        <v>240</v>
      </c>
      <c r="J92" t="s">
        <v>713</v>
      </c>
      <c r="K92" t="s">
        <v>238</v>
      </c>
      <c r="L92" t="s">
        <v>403</v>
      </c>
      <c r="M92" s="465">
        <v>42970</v>
      </c>
      <c r="N92" s="484" t="s">
        <v>240</v>
      </c>
      <c r="O92" s="484" t="s">
        <v>240</v>
      </c>
      <c r="P92" s="465">
        <v>43334</v>
      </c>
      <c r="Q92" s="465"/>
      <c r="R92" s="484" t="s">
        <v>203</v>
      </c>
      <c r="S92" s="484" t="s">
        <v>712</v>
      </c>
      <c r="T92" s="484" t="s">
        <v>714</v>
      </c>
    </row>
    <row r="93" spans="1:20">
      <c r="A93" t="s">
        <v>585</v>
      </c>
      <c r="B93" s="484" t="s">
        <v>230</v>
      </c>
      <c r="C93" t="s">
        <v>253</v>
      </c>
      <c r="D93" s="484" t="s">
        <v>715</v>
      </c>
      <c r="E93" s="484" t="s">
        <v>716</v>
      </c>
      <c r="F93" s="484" t="s">
        <v>234</v>
      </c>
      <c r="G93" t="s">
        <v>235</v>
      </c>
      <c r="H93" s="464">
        <v>43891</v>
      </c>
      <c r="I93" s="484" t="s">
        <v>240</v>
      </c>
      <c r="J93" t="s">
        <v>279</v>
      </c>
      <c r="K93" t="s">
        <v>238</v>
      </c>
      <c r="L93" t="s">
        <v>280</v>
      </c>
      <c r="M93" s="465">
        <v>43927</v>
      </c>
      <c r="N93" s="484" t="s">
        <v>240</v>
      </c>
      <c r="O93" s="484" t="s">
        <v>240</v>
      </c>
      <c r="P93" s="465">
        <v>44110</v>
      </c>
      <c r="Q93" s="465"/>
      <c r="R93" s="484" t="s">
        <v>265</v>
      </c>
      <c r="S93" s="484" t="s">
        <v>717</v>
      </c>
      <c r="T93" s="484" t="s">
        <v>718</v>
      </c>
    </row>
    <row r="94" spans="1:20">
      <c r="A94" t="s">
        <v>521</v>
      </c>
      <c r="B94" s="484" t="s">
        <v>230</v>
      </c>
      <c r="C94" t="s">
        <v>719</v>
      </c>
      <c r="D94" s="484" t="s">
        <v>720</v>
      </c>
      <c r="E94" s="484" t="s">
        <v>721</v>
      </c>
      <c r="F94" s="484" t="s">
        <v>240</v>
      </c>
      <c r="H94" s="464"/>
      <c r="I94" s="484" t="s">
        <v>240</v>
      </c>
      <c r="J94" t="s">
        <v>571</v>
      </c>
      <c r="K94" t="s">
        <v>238</v>
      </c>
      <c r="L94" t="s">
        <v>572</v>
      </c>
      <c r="M94" s="465">
        <v>43929</v>
      </c>
      <c r="N94" s="484" t="s">
        <v>240</v>
      </c>
      <c r="O94" s="484" t="s">
        <v>240</v>
      </c>
      <c r="P94" s="465">
        <v>44173</v>
      </c>
      <c r="Q94" s="465"/>
      <c r="R94" s="484" t="s">
        <v>265</v>
      </c>
      <c r="S94" s="484" t="s">
        <v>722</v>
      </c>
      <c r="T94" s="484" t="s">
        <v>723</v>
      </c>
    </row>
    <row r="95" spans="1:20">
      <c r="A95" t="s">
        <v>521</v>
      </c>
      <c r="B95" s="484" t="s">
        <v>230</v>
      </c>
      <c r="C95" t="s">
        <v>719</v>
      </c>
      <c r="D95" s="484" t="s">
        <v>724</v>
      </c>
      <c r="E95" s="484" t="s">
        <v>725</v>
      </c>
      <c r="F95" s="484" t="s">
        <v>240</v>
      </c>
      <c r="H95" s="464"/>
      <c r="I95" s="484" t="s">
        <v>240</v>
      </c>
      <c r="J95" t="s">
        <v>726</v>
      </c>
      <c r="K95" t="s">
        <v>238</v>
      </c>
      <c r="L95" t="s">
        <v>727</v>
      </c>
      <c r="M95" s="465">
        <v>43401</v>
      </c>
      <c r="N95" s="484" t="s">
        <v>240</v>
      </c>
      <c r="O95" s="484" t="s">
        <v>240</v>
      </c>
      <c r="P95" s="465">
        <v>43585</v>
      </c>
      <c r="Q95" s="465">
        <v>43616</v>
      </c>
      <c r="R95" s="484" t="s">
        <v>203</v>
      </c>
      <c r="S95" s="484" t="s">
        <v>725</v>
      </c>
      <c r="T95" s="484" t="s">
        <v>728</v>
      </c>
    </row>
    <row r="96" spans="1:20">
      <c r="A96" t="s">
        <v>282</v>
      </c>
      <c r="B96" s="484" t="s">
        <v>230</v>
      </c>
      <c r="C96" t="s">
        <v>729</v>
      </c>
      <c r="D96" s="484" t="s">
        <v>730</v>
      </c>
      <c r="E96" s="484" t="s">
        <v>731</v>
      </c>
      <c r="F96" s="484" t="s">
        <v>240</v>
      </c>
      <c r="H96" s="464"/>
      <c r="I96" s="484" t="s">
        <v>240</v>
      </c>
      <c r="J96" t="s">
        <v>447</v>
      </c>
      <c r="K96" t="s">
        <v>238</v>
      </c>
      <c r="L96" t="s">
        <v>448</v>
      </c>
      <c r="M96" s="465">
        <v>42948</v>
      </c>
      <c r="N96" s="484" t="s">
        <v>240</v>
      </c>
      <c r="O96" s="484" t="s">
        <v>240</v>
      </c>
      <c r="P96" s="465">
        <v>43251</v>
      </c>
      <c r="Q96" s="465"/>
      <c r="R96" s="484" t="s">
        <v>203</v>
      </c>
      <c r="S96" s="484" t="s">
        <v>731</v>
      </c>
      <c r="T96" s="484" t="s">
        <v>732</v>
      </c>
    </row>
    <row r="97" spans="1:20">
      <c r="A97" t="s">
        <v>450</v>
      </c>
      <c r="B97" s="484" t="s">
        <v>230</v>
      </c>
      <c r="C97" t="s">
        <v>733</v>
      </c>
      <c r="D97" s="484" t="s">
        <v>734</v>
      </c>
      <c r="E97" s="484" t="s">
        <v>735</v>
      </c>
      <c r="F97" s="484" t="s">
        <v>240</v>
      </c>
      <c r="H97" s="464"/>
      <c r="I97" s="484" t="s">
        <v>240</v>
      </c>
      <c r="J97" t="s">
        <v>736</v>
      </c>
      <c r="K97" t="s">
        <v>238</v>
      </c>
      <c r="L97" t="s">
        <v>403</v>
      </c>
      <c r="M97" s="465">
        <v>43680</v>
      </c>
      <c r="N97" s="484" t="s">
        <v>240</v>
      </c>
      <c r="O97" s="484" t="s">
        <v>240</v>
      </c>
      <c r="P97" s="465">
        <v>44045</v>
      </c>
      <c r="Q97" s="465"/>
      <c r="R97" s="484" t="s">
        <v>203</v>
      </c>
      <c r="S97" s="484" t="s">
        <v>735</v>
      </c>
      <c r="T97" s="484" t="s">
        <v>737</v>
      </c>
    </row>
    <row r="98" spans="1:20">
      <c r="A98" t="s">
        <v>405</v>
      </c>
      <c r="B98" s="484" t="s">
        <v>230</v>
      </c>
      <c r="C98" t="s">
        <v>733</v>
      </c>
      <c r="D98" s="484" t="s">
        <v>738</v>
      </c>
      <c r="E98" s="484" t="s">
        <v>739</v>
      </c>
      <c r="F98" s="484" t="s">
        <v>234</v>
      </c>
      <c r="G98" t="s">
        <v>235</v>
      </c>
      <c r="H98" s="464">
        <v>43891</v>
      </c>
      <c r="I98" s="484" t="s">
        <v>240</v>
      </c>
      <c r="J98" t="s">
        <v>740</v>
      </c>
      <c r="K98" t="s">
        <v>238</v>
      </c>
      <c r="L98" t="s">
        <v>741</v>
      </c>
      <c r="M98" s="465">
        <v>43927</v>
      </c>
      <c r="N98" s="484" t="s">
        <v>240</v>
      </c>
      <c r="O98" s="484" t="s">
        <v>240</v>
      </c>
      <c r="P98" s="465">
        <v>44110</v>
      </c>
      <c r="Q98" s="465">
        <v>44567</v>
      </c>
      <c r="R98" s="484" t="s">
        <v>265</v>
      </c>
      <c r="S98" s="484" t="s">
        <v>739</v>
      </c>
      <c r="T98" s="484" t="s">
        <v>742</v>
      </c>
    </row>
    <row r="99" spans="1:20">
      <c r="A99" t="s">
        <v>229</v>
      </c>
      <c r="B99" s="484" t="s">
        <v>288</v>
      </c>
      <c r="C99" t="s">
        <v>733</v>
      </c>
      <c r="D99" s="484" t="s">
        <v>743</v>
      </c>
      <c r="E99" s="484" t="s">
        <v>744</v>
      </c>
      <c r="F99" s="484" t="s">
        <v>234</v>
      </c>
      <c r="G99" t="s">
        <v>235</v>
      </c>
      <c r="H99" s="464"/>
      <c r="I99" s="484" t="s">
        <v>377</v>
      </c>
      <c r="J99" t="s">
        <v>745</v>
      </c>
      <c r="K99" t="s">
        <v>293</v>
      </c>
      <c r="L99" t="s">
        <v>294</v>
      </c>
      <c r="M99" s="465">
        <v>44179</v>
      </c>
      <c r="N99" s="484" t="s">
        <v>240</v>
      </c>
      <c r="O99" s="484" t="s">
        <v>240</v>
      </c>
      <c r="P99" s="465">
        <v>45274</v>
      </c>
      <c r="Q99" s="465"/>
      <c r="R99" s="484" t="s">
        <v>203</v>
      </c>
      <c r="S99" s="484" t="s">
        <v>266</v>
      </c>
      <c r="T99" s="484" t="s">
        <v>746</v>
      </c>
    </row>
    <row r="100" spans="1:20">
      <c r="A100" t="s">
        <v>747</v>
      </c>
      <c r="B100" s="484" t="s">
        <v>230</v>
      </c>
      <c r="C100" t="s">
        <v>733</v>
      </c>
      <c r="D100" s="484" t="s">
        <v>748</v>
      </c>
      <c r="E100" s="484" t="s">
        <v>749</v>
      </c>
      <c r="F100" s="484" t="s">
        <v>234</v>
      </c>
      <c r="G100" t="s">
        <v>235</v>
      </c>
      <c r="H100" s="464"/>
      <c r="I100" s="484" t="s">
        <v>240</v>
      </c>
      <c r="J100" t="s">
        <v>750</v>
      </c>
      <c r="K100" t="s">
        <v>238</v>
      </c>
      <c r="L100" t="s">
        <v>751</v>
      </c>
      <c r="M100" s="465">
        <v>43341</v>
      </c>
      <c r="N100" s="484" t="s">
        <v>240</v>
      </c>
      <c r="O100" s="484" t="s">
        <v>240</v>
      </c>
      <c r="P100" s="465">
        <v>43889</v>
      </c>
      <c r="Q100" s="465">
        <v>44346</v>
      </c>
      <c r="R100" s="484" t="s">
        <v>203</v>
      </c>
      <c r="S100" s="484" t="s">
        <v>749</v>
      </c>
      <c r="T100" s="484" t="s">
        <v>752</v>
      </c>
    </row>
    <row r="101" spans="1:20">
      <c r="A101" t="s">
        <v>753</v>
      </c>
      <c r="B101" s="484" t="s">
        <v>230</v>
      </c>
      <c r="C101" t="s">
        <v>733</v>
      </c>
      <c r="D101" s="484" t="s">
        <v>754</v>
      </c>
      <c r="E101" s="484" t="s">
        <v>755</v>
      </c>
      <c r="F101" s="484" t="s">
        <v>240</v>
      </c>
      <c r="H101" s="464"/>
      <c r="I101" s="484" t="s">
        <v>240</v>
      </c>
      <c r="J101" t="s">
        <v>756</v>
      </c>
      <c r="K101" t="s">
        <v>238</v>
      </c>
      <c r="L101" t="s">
        <v>757</v>
      </c>
      <c r="M101" s="465">
        <v>42970</v>
      </c>
      <c r="N101" s="484" t="s">
        <v>240</v>
      </c>
      <c r="O101" s="484" t="s">
        <v>240</v>
      </c>
      <c r="P101" s="465">
        <v>43334</v>
      </c>
      <c r="Q101" s="465">
        <v>43524</v>
      </c>
      <c r="R101" s="484" t="s">
        <v>203</v>
      </c>
      <c r="S101" s="484" t="s">
        <v>758</v>
      </c>
      <c r="T101" s="484" t="s">
        <v>758</v>
      </c>
    </row>
    <row r="102" spans="1:20">
      <c r="A102" t="s">
        <v>565</v>
      </c>
      <c r="B102" s="484" t="s">
        <v>230</v>
      </c>
      <c r="C102" t="s">
        <v>733</v>
      </c>
      <c r="D102" s="484" t="s">
        <v>759</v>
      </c>
      <c r="E102" s="484" t="s">
        <v>760</v>
      </c>
      <c r="F102" s="484" t="s">
        <v>240</v>
      </c>
      <c r="H102" s="464"/>
      <c r="I102" s="484" t="s">
        <v>240</v>
      </c>
      <c r="J102" t="s">
        <v>761</v>
      </c>
      <c r="K102" t="s">
        <v>238</v>
      </c>
      <c r="L102" t="s">
        <v>429</v>
      </c>
      <c r="M102" s="465">
        <v>43045</v>
      </c>
      <c r="N102" s="484" t="s">
        <v>240</v>
      </c>
      <c r="O102" s="484" t="s">
        <v>240</v>
      </c>
      <c r="P102" s="465">
        <v>43317</v>
      </c>
      <c r="Q102" s="465"/>
      <c r="R102" s="484" t="s">
        <v>203</v>
      </c>
      <c r="S102" s="484" t="s">
        <v>760</v>
      </c>
      <c r="T102" s="484" t="s">
        <v>762</v>
      </c>
    </row>
    <row r="103" spans="1:20">
      <c r="A103" t="s">
        <v>244</v>
      </c>
      <c r="B103" s="484" t="s">
        <v>230</v>
      </c>
      <c r="C103" t="s">
        <v>733</v>
      </c>
      <c r="D103" s="484" t="s">
        <v>763</v>
      </c>
      <c r="E103" s="484" t="s">
        <v>764</v>
      </c>
      <c r="F103" s="484" t="s">
        <v>240</v>
      </c>
      <c r="H103" s="464"/>
      <c r="I103" s="484" t="s">
        <v>240</v>
      </c>
      <c r="J103" t="s">
        <v>765</v>
      </c>
      <c r="K103" t="s">
        <v>238</v>
      </c>
      <c r="L103" t="s">
        <v>766</v>
      </c>
      <c r="M103" s="465">
        <v>42979</v>
      </c>
      <c r="N103" s="484" t="s">
        <v>240</v>
      </c>
      <c r="O103" s="484" t="s">
        <v>240</v>
      </c>
      <c r="P103" s="465">
        <v>43159</v>
      </c>
      <c r="Q103" s="465">
        <v>43373</v>
      </c>
      <c r="R103" s="484" t="s">
        <v>203</v>
      </c>
      <c r="S103" s="484" t="s">
        <v>764</v>
      </c>
      <c r="T103" s="484" t="s">
        <v>767</v>
      </c>
    </row>
    <row r="104" spans="1:20">
      <c r="A104" t="s">
        <v>324</v>
      </c>
      <c r="B104" s="484" t="s">
        <v>230</v>
      </c>
      <c r="C104" t="s">
        <v>733</v>
      </c>
      <c r="D104" s="484" t="s">
        <v>768</v>
      </c>
      <c r="E104" s="484" t="s">
        <v>769</v>
      </c>
      <c r="F104" s="484" t="s">
        <v>240</v>
      </c>
      <c r="H104" s="464"/>
      <c r="I104" s="484" t="s">
        <v>240</v>
      </c>
      <c r="J104" t="s">
        <v>770</v>
      </c>
      <c r="K104" t="s">
        <v>238</v>
      </c>
      <c r="L104" t="s">
        <v>611</v>
      </c>
      <c r="M104" s="465">
        <v>43053</v>
      </c>
      <c r="N104" s="484" t="s">
        <v>240</v>
      </c>
      <c r="O104" s="484" t="s">
        <v>240</v>
      </c>
      <c r="P104" s="465">
        <v>43417</v>
      </c>
      <c r="Q104" s="465"/>
      <c r="R104" s="484" t="s">
        <v>203</v>
      </c>
      <c r="S104" s="484" t="s">
        <v>769</v>
      </c>
      <c r="T104" s="484" t="s">
        <v>771</v>
      </c>
    </row>
    <row r="105" spans="1:20">
      <c r="A105" t="s">
        <v>456</v>
      </c>
      <c r="B105" s="484" t="s">
        <v>230</v>
      </c>
      <c r="C105" t="s">
        <v>317</v>
      </c>
      <c r="D105" s="484" t="s">
        <v>772</v>
      </c>
      <c r="E105" s="484" t="s">
        <v>773</v>
      </c>
      <c r="F105" s="484" t="s">
        <v>240</v>
      </c>
      <c r="H105" s="464">
        <v>43891</v>
      </c>
      <c r="I105" s="484" t="s">
        <v>240</v>
      </c>
      <c r="J105" t="s">
        <v>633</v>
      </c>
      <c r="K105" t="s">
        <v>238</v>
      </c>
      <c r="L105" t="s">
        <v>634</v>
      </c>
      <c r="M105" s="465">
        <v>43927</v>
      </c>
      <c r="N105" s="484" t="s">
        <v>240</v>
      </c>
      <c r="O105" s="484" t="s">
        <v>241</v>
      </c>
      <c r="P105" s="465">
        <v>44110</v>
      </c>
      <c r="Q105" s="465">
        <v>44202</v>
      </c>
      <c r="R105" s="484" t="s">
        <v>265</v>
      </c>
      <c r="S105" s="484" t="s">
        <v>774</v>
      </c>
      <c r="T105" s="484" t="s">
        <v>775</v>
      </c>
    </row>
    <row r="106" spans="1:20">
      <c r="A106" t="s">
        <v>776</v>
      </c>
      <c r="B106" s="484" t="s">
        <v>230</v>
      </c>
      <c r="C106" t="s">
        <v>317</v>
      </c>
      <c r="D106" s="484" t="s">
        <v>777</v>
      </c>
      <c r="E106" s="484" t="s">
        <v>778</v>
      </c>
      <c r="F106" s="484" t="s">
        <v>240</v>
      </c>
      <c r="H106" s="464"/>
      <c r="I106" s="484" t="s">
        <v>240</v>
      </c>
      <c r="J106" t="s">
        <v>306</v>
      </c>
      <c r="K106" t="s">
        <v>238</v>
      </c>
      <c r="L106" t="s">
        <v>397</v>
      </c>
      <c r="M106" s="465">
        <v>43647</v>
      </c>
      <c r="N106" s="484" t="s">
        <v>240</v>
      </c>
      <c r="O106" s="484" t="s">
        <v>240</v>
      </c>
      <c r="P106" s="465">
        <v>44012</v>
      </c>
      <c r="Q106" s="465">
        <v>44074</v>
      </c>
      <c r="R106" s="484" t="s">
        <v>203</v>
      </c>
      <c r="S106" s="484" t="s">
        <v>778</v>
      </c>
      <c r="T106" s="484" t="s">
        <v>779</v>
      </c>
    </row>
    <row r="107" spans="1:20">
      <c r="A107" t="s">
        <v>475</v>
      </c>
      <c r="B107" s="484" t="s">
        <v>230</v>
      </c>
      <c r="C107" t="s">
        <v>317</v>
      </c>
      <c r="D107" s="484" t="s">
        <v>780</v>
      </c>
      <c r="E107" s="484" t="s">
        <v>781</v>
      </c>
      <c r="F107" s="484" t="s">
        <v>240</v>
      </c>
      <c r="H107" s="464"/>
      <c r="I107" s="484" t="s">
        <v>240</v>
      </c>
      <c r="J107" t="s">
        <v>389</v>
      </c>
      <c r="K107" t="s">
        <v>238</v>
      </c>
      <c r="L107" t="s">
        <v>280</v>
      </c>
      <c r="M107" s="465">
        <v>43929</v>
      </c>
      <c r="N107" s="484" t="s">
        <v>240</v>
      </c>
      <c r="O107" s="484" t="s">
        <v>240</v>
      </c>
      <c r="P107" s="465">
        <v>44112</v>
      </c>
      <c r="Q107" s="465"/>
      <c r="R107" s="484" t="s">
        <v>265</v>
      </c>
      <c r="S107" s="484" t="s">
        <v>782</v>
      </c>
      <c r="T107" s="484" t="s">
        <v>783</v>
      </c>
    </row>
    <row r="108" spans="1:20">
      <c r="A108" t="s">
        <v>324</v>
      </c>
      <c r="B108" s="484" t="s">
        <v>230</v>
      </c>
      <c r="C108" t="s">
        <v>317</v>
      </c>
      <c r="D108" s="484" t="s">
        <v>784</v>
      </c>
      <c r="E108" s="484" t="s">
        <v>785</v>
      </c>
      <c r="F108" s="484" t="s">
        <v>240</v>
      </c>
      <c r="H108" s="464">
        <v>43891</v>
      </c>
      <c r="I108" s="484" t="s">
        <v>240</v>
      </c>
      <c r="J108" t="s">
        <v>633</v>
      </c>
      <c r="K108" t="s">
        <v>238</v>
      </c>
      <c r="L108" t="s">
        <v>634</v>
      </c>
      <c r="M108" s="465">
        <v>43927</v>
      </c>
      <c r="N108" s="484" t="s">
        <v>240</v>
      </c>
      <c r="O108" s="484" t="s">
        <v>240</v>
      </c>
      <c r="P108" s="465">
        <v>44110</v>
      </c>
      <c r="Q108" s="465">
        <v>44202</v>
      </c>
      <c r="R108" s="484" t="s">
        <v>265</v>
      </c>
      <c r="S108" s="484" t="s">
        <v>785</v>
      </c>
      <c r="T108" s="484" t="s">
        <v>786</v>
      </c>
    </row>
    <row r="109" spans="1:20">
      <c r="A109" t="s">
        <v>324</v>
      </c>
      <c r="B109" s="484" t="s">
        <v>230</v>
      </c>
      <c r="C109" t="s">
        <v>317</v>
      </c>
      <c r="D109" s="484" t="s">
        <v>787</v>
      </c>
      <c r="E109" s="484" t="s">
        <v>788</v>
      </c>
      <c r="F109" s="484" t="s">
        <v>240</v>
      </c>
      <c r="H109" s="464"/>
      <c r="I109" s="484" t="s">
        <v>240</v>
      </c>
      <c r="J109" t="s">
        <v>789</v>
      </c>
      <c r="K109" t="s">
        <v>238</v>
      </c>
      <c r="L109" t="s">
        <v>790</v>
      </c>
      <c r="M109" s="465">
        <v>43191</v>
      </c>
      <c r="N109" s="484" t="s">
        <v>240</v>
      </c>
      <c r="O109" s="484" t="s">
        <v>240</v>
      </c>
      <c r="P109" s="465">
        <v>43465</v>
      </c>
      <c r="Q109" s="465">
        <v>43830</v>
      </c>
      <c r="R109" s="484" t="s">
        <v>203</v>
      </c>
      <c r="S109" s="484" t="s">
        <v>788</v>
      </c>
      <c r="T109" s="484" t="s">
        <v>791</v>
      </c>
    </row>
    <row r="110" spans="1:20">
      <c r="A110" t="s">
        <v>316</v>
      </c>
      <c r="B110" s="484" t="s">
        <v>230</v>
      </c>
      <c r="C110" t="s">
        <v>231</v>
      </c>
      <c r="D110" s="484" t="s">
        <v>792</v>
      </c>
      <c r="E110" s="484" t="s">
        <v>793</v>
      </c>
      <c r="F110" s="484" t="s">
        <v>240</v>
      </c>
      <c r="H110" s="464"/>
      <c r="I110" s="484" t="s">
        <v>794</v>
      </c>
      <c r="J110" t="s">
        <v>795</v>
      </c>
      <c r="K110" t="s">
        <v>238</v>
      </c>
      <c r="L110" t="s">
        <v>611</v>
      </c>
      <c r="M110" s="465">
        <v>43052</v>
      </c>
      <c r="N110" s="484" t="s">
        <v>240</v>
      </c>
      <c r="O110" s="484" t="s">
        <v>241</v>
      </c>
      <c r="P110" s="465">
        <v>43416</v>
      </c>
      <c r="Q110" s="465"/>
      <c r="R110" s="484" t="s">
        <v>203</v>
      </c>
      <c r="S110" s="484" t="s">
        <v>796</v>
      </c>
      <c r="T110" s="484" t="s">
        <v>796</v>
      </c>
    </row>
    <row r="111" spans="1:20">
      <c r="A111" t="s">
        <v>797</v>
      </c>
      <c r="B111" s="484" t="s">
        <v>230</v>
      </c>
      <c r="C111" t="s">
        <v>231</v>
      </c>
      <c r="D111" s="484" t="s">
        <v>798</v>
      </c>
      <c r="E111" s="484" t="s">
        <v>799</v>
      </c>
      <c r="F111" s="484" t="s">
        <v>240</v>
      </c>
      <c r="H111" s="464"/>
      <c r="I111" s="484" t="s">
        <v>800</v>
      </c>
      <c r="J111" t="s">
        <v>646</v>
      </c>
      <c r="K111" t="s">
        <v>238</v>
      </c>
      <c r="L111" t="s">
        <v>801</v>
      </c>
      <c r="M111" s="465">
        <v>43561</v>
      </c>
      <c r="N111" s="484" t="s">
        <v>240</v>
      </c>
      <c r="O111" s="484" t="s">
        <v>241</v>
      </c>
      <c r="P111" s="465">
        <v>43896</v>
      </c>
      <c r="Q111" s="465"/>
      <c r="R111" s="484" t="s">
        <v>203</v>
      </c>
      <c r="S111" s="484" t="s">
        <v>802</v>
      </c>
      <c r="T111" s="484" t="s">
        <v>803</v>
      </c>
    </row>
    <row r="112" spans="1:20">
      <c r="A112" t="s">
        <v>456</v>
      </c>
      <c r="B112" s="484" t="s">
        <v>230</v>
      </c>
      <c r="C112" t="s">
        <v>231</v>
      </c>
      <c r="D112" s="484" t="s">
        <v>804</v>
      </c>
      <c r="E112" s="484" t="s">
        <v>805</v>
      </c>
      <c r="F112" s="484" t="s">
        <v>240</v>
      </c>
      <c r="H112" s="464"/>
      <c r="I112" s="484" t="s">
        <v>806</v>
      </c>
      <c r="J112" t="s">
        <v>807</v>
      </c>
      <c r="K112" t="s">
        <v>238</v>
      </c>
      <c r="L112" t="s">
        <v>403</v>
      </c>
      <c r="M112" s="465">
        <v>43707</v>
      </c>
      <c r="N112" s="484" t="s">
        <v>240</v>
      </c>
      <c r="O112" s="484" t="s">
        <v>241</v>
      </c>
      <c r="P112" s="465">
        <v>44072</v>
      </c>
      <c r="Q112" s="465"/>
      <c r="R112" s="484" t="s">
        <v>203</v>
      </c>
      <c r="S112" s="484" t="s">
        <v>805</v>
      </c>
      <c r="T112" s="484" t="s">
        <v>808</v>
      </c>
    </row>
    <row r="113" spans="1:20">
      <c r="A113" t="s">
        <v>330</v>
      </c>
      <c r="B113" s="484" t="s">
        <v>230</v>
      </c>
      <c r="C113" t="s">
        <v>231</v>
      </c>
      <c r="D113" s="484" t="s">
        <v>809</v>
      </c>
      <c r="E113" s="484" t="s">
        <v>810</v>
      </c>
      <c r="F113" s="484" t="s">
        <v>240</v>
      </c>
      <c r="H113" s="464">
        <v>43891</v>
      </c>
      <c r="I113" s="484" t="s">
        <v>811</v>
      </c>
      <c r="J113" t="s">
        <v>812</v>
      </c>
      <c r="K113" t="s">
        <v>238</v>
      </c>
      <c r="L113" t="s">
        <v>611</v>
      </c>
      <c r="M113" s="465">
        <v>43929</v>
      </c>
      <c r="N113" s="484" t="s">
        <v>240</v>
      </c>
      <c r="O113" s="484" t="s">
        <v>240</v>
      </c>
      <c r="P113" s="465">
        <v>44293</v>
      </c>
      <c r="Q113" s="465"/>
      <c r="R113" s="484" t="s">
        <v>265</v>
      </c>
      <c r="S113" s="484" t="s">
        <v>266</v>
      </c>
      <c r="T113" s="484" t="s">
        <v>813</v>
      </c>
    </row>
    <row r="114" spans="1:20">
      <c r="A114" t="s">
        <v>330</v>
      </c>
      <c r="B114" s="484" t="s">
        <v>230</v>
      </c>
      <c r="C114" t="s">
        <v>231</v>
      </c>
      <c r="D114" s="484" t="s">
        <v>814</v>
      </c>
      <c r="E114" s="484" t="s">
        <v>815</v>
      </c>
      <c r="F114" s="484" t="s">
        <v>240</v>
      </c>
      <c r="H114" s="464"/>
      <c r="I114" s="484" t="s">
        <v>816</v>
      </c>
      <c r="J114" t="s">
        <v>535</v>
      </c>
      <c r="K114" t="s">
        <v>238</v>
      </c>
      <c r="L114" t="s">
        <v>817</v>
      </c>
      <c r="M114" s="465">
        <v>42971</v>
      </c>
      <c r="N114" s="484" t="s">
        <v>240</v>
      </c>
      <c r="O114" s="484" t="s">
        <v>241</v>
      </c>
      <c r="P114" s="465">
        <v>43335</v>
      </c>
      <c r="Q114" s="465">
        <v>43403</v>
      </c>
      <c r="R114" s="484" t="s">
        <v>203</v>
      </c>
      <c r="S114" s="484" t="s">
        <v>815</v>
      </c>
      <c r="T114" s="484" t="s">
        <v>818</v>
      </c>
    </row>
    <row r="115" spans="1:20">
      <c r="A115" t="s">
        <v>368</v>
      </c>
      <c r="B115" s="484" t="s">
        <v>230</v>
      </c>
      <c r="C115" t="s">
        <v>231</v>
      </c>
      <c r="D115" s="484" t="s">
        <v>819</v>
      </c>
      <c r="E115" s="484" t="s">
        <v>820</v>
      </c>
      <c r="F115" s="484" t="s">
        <v>234</v>
      </c>
      <c r="G115" t="s">
        <v>235</v>
      </c>
      <c r="H115" s="464"/>
      <c r="I115" s="484" t="s">
        <v>377</v>
      </c>
      <c r="J115" t="s">
        <v>821</v>
      </c>
      <c r="K115" t="s">
        <v>238</v>
      </c>
      <c r="L115" t="s">
        <v>410</v>
      </c>
      <c r="M115" s="465">
        <v>44049</v>
      </c>
      <c r="N115" s="484" t="s">
        <v>240</v>
      </c>
      <c r="O115" s="484" t="s">
        <v>822</v>
      </c>
      <c r="P115" s="465">
        <v>44414</v>
      </c>
      <c r="Q115" s="465"/>
      <c r="R115" s="484" t="s">
        <v>265</v>
      </c>
      <c r="S115" s="484" t="s">
        <v>820</v>
      </c>
      <c r="T115" s="484" t="s">
        <v>820</v>
      </c>
    </row>
    <row r="116" spans="1:20">
      <c r="A116" t="s">
        <v>368</v>
      </c>
      <c r="B116" s="484" t="s">
        <v>302</v>
      </c>
      <c r="C116" t="s">
        <v>231</v>
      </c>
      <c r="D116" s="484" t="s">
        <v>823</v>
      </c>
      <c r="E116" s="484" t="s">
        <v>824</v>
      </c>
      <c r="F116" s="484" t="s">
        <v>240</v>
      </c>
      <c r="H116" s="464"/>
      <c r="I116" s="484" t="s">
        <v>825</v>
      </c>
      <c r="J116" t="s">
        <v>479</v>
      </c>
      <c r="K116" t="s">
        <v>238</v>
      </c>
      <c r="L116" t="s">
        <v>826</v>
      </c>
      <c r="M116" s="465">
        <v>42695</v>
      </c>
      <c r="N116" s="484" t="s">
        <v>240</v>
      </c>
      <c r="O116" s="484" t="s">
        <v>295</v>
      </c>
      <c r="P116" s="465">
        <v>43526</v>
      </c>
      <c r="Q116" s="465">
        <v>44196</v>
      </c>
      <c r="R116" s="484" t="s">
        <v>203</v>
      </c>
      <c r="S116" s="484" t="s">
        <v>266</v>
      </c>
      <c r="T116" s="484" t="s">
        <v>827</v>
      </c>
    </row>
    <row r="117" spans="1:20">
      <c r="A117" t="s">
        <v>252</v>
      </c>
      <c r="B117" s="484" t="s">
        <v>288</v>
      </c>
      <c r="C117" t="s">
        <v>231</v>
      </c>
      <c r="D117" s="484" t="s">
        <v>828</v>
      </c>
      <c r="E117" s="484" t="s">
        <v>828</v>
      </c>
      <c r="F117" s="484" t="s">
        <v>203</v>
      </c>
      <c r="G117" t="s">
        <v>235</v>
      </c>
      <c r="H117" s="464"/>
      <c r="I117" s="484" t="s">
        <v>829</v>
      </c>
      <c r="J117" t="s">
        <v>524</v>
      </c>
      <c r="K117" t="s">
        <v>293</v>
      </c>
      <c r="L117" t="s">
        <v>294</v>
      </c>
      <c r="M117" s="465">
        <v>44197</v>
      </c>
      <c r="N117" s="484" t="s">
        <v>240</v>
      </c>
      <c r="O117" s="484" t="s">
        <v>822</v>
      </c>
      <c r="P117" s="465">
        <v>45292</v>
      </c>
      <c r="Q117" s="465"/>
      <c r="R117" s="484" t="s">
        <v>203</v>
      </c>
      <c r="S117" s="484" t="s">
        <v>830</v>
      </c>
      <c r="T117" s="484" t="s">
        <v>830</v>
      </c>
    </row>
    <row r="118" spans="1:20">
      <c r="A118" t="s">
        <v>831</v>
      </c>
      <c r="B118" s="484" t="s">
        <v>230</v>
      </c>
      <c r="C118" t="s">
        <v>231</v>
      </c>
      <c r="D118" s="484" t="s">
        <v>832</v>
      </c>
      <c r="E118" s="484" t="s">
        <v>833</v>
      </c>
      <c r="F118" s="484" t="s">
        <v>240</v>
      </c>
      <c r="H118" s="464"/>
      <c r="I118" s="484" t="s">
        <v>834</v>
      </c>
      <c r="J118" t="s">
        <v>479</v>
      </c>
      <c r="K118" t="s">
        <v>238</v>
      </c>
      <c r="L118" t="s">
        <v>622</v>
      </c>
      <c r="M118" s="465">
        <v>43647</v>
      </c>
      <c r="N118" s="484" t="s">
        <v>240</v>
      </c>
      <c r="O118" s="484" t="s">
        <v>241</v>
      </c>
      <c r="P118" s="465">
        <v>44012</v>
      </c>
      <c r="Q118" s="465">
        <v>44196</v>
      </c>
      <c r="R118" s="484" t="s">
        <v>203</v>
      </c>
      <c r="S118" s="484" t="s">
        <v>833</v>
      </c>
      <c r="T118" s="484" t="s">
        <v>835</v>
      </c>
    </row>
    <row r="119" spans="1:20">
      <c r="A119" t="s">
        <v>405</v>
      </c>
      <c r="B119" s="484" t="s">
        <v>230</v>
      </c>
      <c r="C119" t="s">
        <v>231</v>
      </c>
      <c r="D119" s="484" t="s">
        <v>836</v>
      </c>
      <c r="E119" s="484" t="s">
        <v>837</v>
      </c>
      <c r="F119" s="484" t="s">
        <v>240</v>
      </c>
      <c r="H119" s="464"/>
      <c r="I119" s="484" t="s">
        <v>838</v>
      </c>
      <c r="J119" t="s">
        <v>839</v>
      </c>
      <c r="K119" t="s">
        <v>238</v>
      </c>
      <c r="L119" t="s">
        <v>611</v>
      </c>
      <c r="M119" s="465">
        <v>43207</v>
      </c>
      <c r="N119" s="484" t="s">
        <v>240</v>
      </c>
      <c r="O119" s="484" t="s">
        <v>241</v>
      </c>
      <c r="P119" s="465">
        <v>43571</v>
      </c>
      <c r="Q119" s="465"/>
      <c r="R119" s="484" t="s">
        <v>203</v>
      </c>
      <c r="S119" s="484" t="s">
        <v>840</v>
      </c>
      <c r="T119" s="484" t="s">
        <v>840</v>
      </c>
    </row>
    <row r="120" spans="1:20">
      <c r="A120" t="s">
        <v>405</v>
      </c>
      <c r="B120" s="484" t="s">
        <v>288</v>
      </c>
      <c r="C120" t="s">
        <v>231</v>
      </c>
      <c r="D120" s="484" t="s">
        <v>841</v>
      </c>
      <c r="E120" s="484" t="s">
        <v>842</v>
      </c>
      <c r="F120" s="484" t="s">
        <v>234</v>
      </c>
      <c r="G120" t="s">
        <v>235</v>
      </c>
      <c r="H120" s="464"/>
      <c r="I120" s="484" t="s">
        <v>240</v>
      </c>
      <c r="J120" t="s">
        <v>843</v>
      </c>
      <c r="K120" t="s">
        <v>293</v>
      </c>
      <c r="L120" t="s">
        <v>294</v>
      </c>
      <c r="M120" s="465">
        <v>44232</v>
      </c>
      <c r="N120" s="484" t="s">
        <v>240</v>
      </c>
      <c r="O120" s="484" t="s">
        <v>295</v>
      </c>
      <c r="P120" s="465">
        <v>45327</v>
      </c>
      <c r="Q120" s="465"/>
      <c r="R120" s="484" t="s">
        <v>203</v>
      </c>
      <c r="S120" s="484" t="s">
        <v>842</v>
      </c>
      <c r="T120" s="484" t="s">
        <v>844</v>
      </c>
    </row>
    <row r="121" spans="1:20">
      <c r="A121" t="s">
        <v>316</v>
      </c>
      <c r="B121" s="484" t="s">
        <v>230</v>
      </c>
      <c r="C121" t="s">
        <v>341</v>
      </c>
      <c r="D121" s="484" t="s">
        <v>845</v>
      </c>
      <c r="E121" s="484" t="s">
        <v>846</v>
      </c>
      <c r="F121" s="484" t="s">
        <v>234</v>
      </c>
      <c r="G121" t="s">
        <v>235</v>
      </c>
      <c r="H121" s="464">
        <v>43891</v>
      </c>
      <c r="I121" s="484" t="s">
        <v>240</v>
      </c>
      <c r="J121" t="s">
        <v>847</v>
      </c>
      <c r="K121" t="s">
        <v>238</v>
      </c>
      <c r="L121" t="s">
        <v>403</v>
      </c>
      <c r="M121" s="465">
        <v>44046</v>
      </c>
      <c r="N121" s="484" t="s">
        <v>240</v>
      </c>
      <c r="O121" s="484" t="s">
        <v>241</v>
      </c>
      <c r="P121" s="465">
        <v>44410</v>
      </c>
      <c r="Q121" s="465"/>
      <c r="R121" s="484" t="s">
        <v>640</v>
      </c>
      <c r="S121" s="484" t="s">
        <v>848</v>
      </c>
      <c r="T121" s="484" t="s">
        <v>240</v>
      </c>
    </row>
    <row r="122" spans="1:20">
      <c r="A122" t="s">
        <v>405</v>
      </c>
      <c r="B122" s="484" t="s">
        <v>230</v>
      </c>
      <c r="C122" t="s">
        <v>406</v>
      </c>
      <c r="D122" s="484" t="s">
        <v>849</v>
      </c>
      <c r="E122" s="484" t="s">
        <v>850</v>
      </c>
      <c r="F122" s="484" t="s">
        <v>203</v>
      </c>
      <c r="G122" t="s">
        <v>235</v>
      </c>
      <c r="H122" s="464">
        <v>43891</v>
      </c>
      <c r="I122" s="484" t="s">
        <v>240</v>
      </c>
      <c r="J122" t="s">
        <v>851</v>
      </c>
      <c r="K122" t="s">
        <v>238</v>
      </c>
      <c r="L122" t="s">
        <v>410</v>
      </c>
      <c r="M122" s="465">
        <v>44054</v>
      </c>
      <c r="N122" s="484" t="s">
        <v>240</v>
      </c>
      <c r="O122" s="484" t="s">
        <v>240</v>
      </c>
      <c r="P122" s="465">
        <v>44419</v>
      </c>
      <c r="Q122" s="465"/>
      <c r="R122" s="484" t="s">
        <v>640</v>
      </c>
      <c r="S122" s="484" t="s">
        <v>852</v>
      </c>
      <c r="T122" s="484" t="s">
        <v>240</v>
      </c>
    </row>
    <row r="123" spans="1:20">
      <c r="A123" t="s">
        <v>853</v>
      </c>
      <c r="B123" s="484" t="s">
        <v>230</v>
      </c>
      <c r="C123" t="s">
        <v>492</v>
      </c>
      <c r="D123" s="484" t="s">
        <v>854</v>
      </c>
      <c r="E123" s="484" t="s">
        <v>855</v>
      </c>
      <c r="F123" s="484" t="s">
        <v>234</v>
      </c>
      <c r="G123" t="s">
        <v>235</v>
      </c>
      <c r="H123" s="464">
        <v>43891</v>
      </c>
      <c r="I123" s="484" t="s">
        <v>240</v>
      </c>
      <c r="J123" t="s">
        <v>856</v>
      </c>
      <c r="K123" t="s">
        <v>238</v>
      </c>
      <c r="L123" t="s">
        <v>410</v>
      </c>
      <c r="M123" s="465">
        <v>44013</v>
      </c>
      <c r="N123" s="484" t="s">
        <v>240</v>
      </c>
      <c r="O123" s="484" t="s">
        <v>240</v>
      </c>
      <c r="P123" s="465">
        <v>44378</v>
      </c>
      <c r="Q123" s="465"/>
      <c r="R123" s="484" t="s">
        <v>640</v>
      </c>
      <c r="S123" s="484" t="s">
        <v>857</v>
      </c>
      <c r="T123" s="484" t="s">
        <v>858</v>
      </c>
    </row>
    <row r="124" spans="1:20">
      <c r="A124" t="s">
        <v>316</v>
      </c>
      <c r="B124" s="484" t="s">
        <v>288</v>
      </c>
      <c r="C124" t="s">
        <v>733</v>
      </c>
      <c r="D124" s="484" t="s">
        <v>859</v>
      </c>
      <c r="E124" s="484" t="s">
        <v>860</v>
      </c>
      <c r="F124" s="484" t="s">
        <v>234</v>
      </c>
      <c r="G124" t="s">
        <v>235</v>
      </c>
      <c r="H124" s="464"/>
      <c r="I124" s="484" t="s">
        <v>240</v>
      </c>
      <c r="J124" t="s">
        <v>320</v>
      </c>
      <c r="K124" t="s">
        <v>238</v>
      </c>
      <c r="L124" t="s">
        <v>321</v>
      </c>
      <c r="M124" s="465">
        <v>43374</v>
      </c>
      <c r="N124" s="484" t="s">
        <v>240</v>
      </c>
      <c r="O124" s="484" t="s">
        <v>241</v>
      </c>
      <c r="P124" s="465">
        <v>44104</v>
      </c>
      <c r="Q124" s="465">
        <v>44469</v>
      </c>
      <c r="R124" s="484" t="s">
        <v>203</v>
      </c>
      <c r="S124" s="484" t="s">
        <v>861</v>
      </c>
      <c r="T124" s="484" t="s">
        <v>862</v>
      </c>
    </row>
    <row r="125" spans="1:20">
      <c r="A125" t="s">
        <v>282</v>
      </c>
      <c r="B125" s="484" t="s">
        <v>288</v>
      </c>
      <c r="C125" t="s">
        <v>253</v>
      </c>
      <c r="D125" s="484" t="s">
        <v>863</v>
      </c>
      <c r="E125" s="484" t="s">
        <v>864</v>
      </c>
      <c r="F125" s="484" t="s">
        <v>203</v>
      </c>
      <c r="G125" t="s">
        <v>235</v>
      </c>
      <c r="H125" s="464"/>
      <c r="I125" s="484" t="s">
        <v>240</v>
      </c>
      <c r="J125" t="s">
        <v>334</v>
      </c>
      <c r="K125" t="s">
        <v>293</v>
      </c>
      <c r="L125" t="s">
        <v>321</v>
      </c>
      <c r="M125" s="465">
        <v>43647</v>
      </c>
      <c r="N125" s="484" t="s">
        <v>240</v>
      </c>
      <c r="O125" s="484" t="s">
        <v>240</v>
      </c>
      <c r="P125" s="465">
        <v>44742</v>
      </c>
      <c r="Q125" s="465"/>
      <c r="R125" s="484" t="s">
        <v>203</v>
      </c>
      <c r="S125" s="484" t="s">
        <v>865</v>
      </c>
      <c r="T125" s="484" t="s">
        <v>866</v>
      </c>
    </row>
    <row r="126" spans="1:20">
      <c r="A126" t="s">
        <v>282</v>
      </c>
      <c r="B126" s="484" t="s">
        <v>288</v>
      </c>
      <c r="C126" t="s">
        <v>399</v>
      </c>
      <c r="D126" s="484" t="s">
        <v>867</v>
      </c>
      <c r="E126" s="484" t="s">
        <v>868</v>
      </c>
      <c r="F126" s="484" t="s">
        <v>234</v>
      </c>
      <c r="G126" t="s">
        <v>235</v>
      </c>
      <c r="H126" s="464"/>
      <c r="I126" s="484" t="s">
        <v>240</v>
      </c>
      <c r="J126" t="s">
        <v>365</v>
      </c>
      <c r="K126" t="s">
        <v>293</v>
      </c>
      <c r="L126" t="s">
        <v>294</v>
      </c>
      <c r="M126" s="465">
        <v>43647</v>
      </c>
      <c r="N126" s="484" t="s">
        <v>240</v>
      </c>
      <c r="O126" s="484" t="s">
        <v>240</v>
      </c>
      <c r="P126" s="465">
        <v>44743</v>
      </c>
      <c r="Q126" s="465"/>
      <c r="R126" s="484" t="s">
        <v>203</v>
      </c>
      <c r="S126" s="484" t="s">
        <v>869</v>
      </c>
      <c r="T126" s="484" t="s">
        <v>870</v>
      </c>
    </row>
    <row r="127" spans="1:20">
      <c r="A127" t="s">
        <v>797</v>
      </c>
      <c r="B127" s="484" t="s">
        <v>230</v>
      </c>
      <c r="C127" t="s">
        <v>231</v>
      </c>
      <c r="D127" s="484" t="s">
        <v>871</v>
      </c>
      <c r="E127" s="484" t="s">
        <v>872</v>
      </c>
      <c r="F127" s="484" t="s">
        <v>240</v>
      </c>
      <c r="H127" s="464">
        <v>43891</v>
      </c>
      <c r="I127" s="484" t="s">
        <v>873</v>
      </c>
      <c r="J127" t="s">
        <v>285</v>
      </c>
      <c r="K127" t="s">
        <v>238</v>
      </c>
      <c r="L127" t="s">
        <v>264</v>
      </c>
      <c r="M127" s="465">
        <v>43927</v>
      </c>
      <c r="N127" s="484" t="s">
        <v>240</v>
      </c>
      <c r="O127" s="484" t="s">
        <v>241</v>
      </c>
      <c r="P127" s="465">
        <v>44109</v>
      </c>
      <c r="Q127" s="465"/>
      <c r="R127" s="484" t="s">
        <v>265</v>
      </c>
      <c r="S127" s="484" t="s">
        <v>874</v>
      </c>
      <c r="T127" s="484" t="s">
        <v>875</v>
      </c>
    </row>
    <row r="128" spans="1:20">
      <c r="A128" t="s">
        <v>282</v>
      </c>
      <c r="B128" s="484" t="s">
        <v>230</v>
      </c>
      <c r="C128" t="s">
        <v>399</v>
      </c>
      <c r="D128" s="484" t="s">
        <v>876</v>
      </c>
      <c r="E128" s="484" t="s">
        <v>877</v>
      </c>
      <c r="F128" s="484" t="s">
        <v>240</v>
      </c>
      <c r="H128" s="464">
        <v>43891</v>
      </c>
      <c r="I128" s="484" t="s">
        <v>240</v>
      </c>
      <c r="J128" t="s">
        <v>633</v>
      </c>
      <c r="K128" t="s">
        <v>238</v>
      </c>
      <c r="L128" t="s">
        <v>634</v>
      </c>
      <c r="M128" s="465">
        <v>43927</v>
      </c>
      <c r="N128" s="484" t="s">
        <v>240</v>
      </c>
      <c r="O128" s="484" t="s">
        <v>240</v>
      </c>
      <c r="P128" s="465">
        <v>44110</v>
      </c>
      <c r="Q128" s="465">
        <v>44202</v>
      </c>
      <c r="R128" s="484" t="s">
        <v>265</v>
      </c>
      <c r="S128" s="484" t="s">
        <v>877</v>
      </c>
      <c r="T128" s="484" t="s">
        <v>878</v>
      </c>
    </row>
    <row r="129" spans="1:20">
      <c r="A129" t="s">
        <v>879</v>
      </c>
      <c r="B129" s="484" t="s">
        <v>230</v>
      </c>
      <c r="C129" t="s">
        <v>231</v>
      </c>
      <c r="D129" s="484" t="s">
        <v>880</v>
      </c>
      <c r="E129" s="484" t="s">
        <v>881</v>
      </c>
      <c r="F129" s="484" t="s">
        <v>240</v>
      </c>
      <c r="H129" s="464"/>
      <c r="I129" s="484" t="s">
        <v>882</v>
      </c>
      <c r="J129" t="s">
        <v>883</v>
      </c>
      <c r="K129" t="s">
        <v>238</v>
      </c>
      <c r="L129" t="s">
        <v>884</v>
      </c>
      <c r="M129" s="465">
        <v>43635</v>
      </c>
      <c r="N129" s="484" t="s">
        <v>240</v>
      </c>
      <c r="O129" s="484" t="s">
        <v>240</v>
      </c>
      <c r="P129" s="465">
        <v>44001</v>
      </c>
      <c r="Q129" s="465">
        <v>44286</v>
      </c>
      <c r="R129" s="484" t="s">
        <v>203</v>
      </c>
      <c r="S129" s="484" t="s">
        <v>885</v>
      </c>
      <c r="T129" s="484" t="s">
        <v>886</v>
      </c>
    </row>
    <row r="130" spans="1:20">
      <c r="A130" t="s">
        <v>643</v>
      </c>
      <c r="B130" s="484" t="s">
        <v>230</v>
      </c>
      <c r="C130" t="s">
        <v>231</v>
      </c>
      <c r="D130" s="484" t="s">
        <v>887</v>
      </c>
      <c r="E130" s="484" t="s">
        <v>888</v>
      </c>
      <c r="F130" s="484" t="s">
        <v>240</v>
      </c>
      <c r="H130" s="464"/>
      <c r="I130" s="484" t="s">
        <v>889</v>
      </c>
      <c r="J130" t="s">
        <v>890</v>
      </c>
      <c r="K130" t="s">
        <v>238</v>
      </c>
      <c r="L130" t="s">
        <v>403</v>
      </c>
      <c r="M130" s="465">
        <v>43381</v>
      </c>
      <c r="N130" s="484" t="s">
        <v>240</v>
      </c>
      <c r="O130" s="484" t="s">
        <v>241</v>
      </c>
      <c r="P130" s="465">
        <v>43745</v>
      </c>
      <c r="Q130" s="465"/>
      <c r="R130" s="484" t="s">
        <v>203</v>
      </c>
      <c r="S130" s="484" t="s">
        <v>888</v>
      </c>
      <c r="T130" s="484" t="s">
        <v>891</v>
      </c>
    </row>
    <row r="131" spans="1:20">
      <c r="A131" t="s">
        <v>392</v>
      </c>
      <c r="B131" s="484" t="s">
        <v>230</v>
      </c>
      <c r="C131" t="s">
        <v>231</v>
      </c>
      <c r="D131" s="484" t="s">
        <v>892</v>
      </c>
      <c r="E131" s="484" t="s">
        <v>893</v>
      </c>
      <c r="F131" s="484" t="s">
        <v>234</v>
      </c>
      <c r="G131" t="s">
        <v>235</v>
      </c>
      <c r="H131" s="464"/>
      <c r="I131" s="484" t="s">
        <v>894</v>
      </c>
      <c r="J131" t="s">
        <v>263</v>
      </c>
      <c r="K131" t="s">
        <v>238</v>
      </c>
      <c r="L131" t="s">
        <v>264</v>
      </c>
      <c r="M131" s="465">
        <v>43929</v>
      </c>
      <c r="N131" s="484" t="s">
        <v>240</v>
      </c>
      <c r="O131" s="484" t="s">
        <v>241</v>
      </c>
      <c r="P131" s="465">
        <v>44111</v>
      </c>
      <c r="Q131" s="465"/>
      <c r="R131" s="484" t="s">
        <v>265</v>
      </c>
      <c r="S131" s="484" t="s">
        <v>895</v>
      </c>
      <c r="T131" s="484" t="s">
        <v>896</v>
      </c>
    </row>
    <row r="132" spans="1:20">
      <c r="A132" t="s">
        <v>392</v>
      </c>
      <c r="B132" s="484" t="s">
        <v>230</v>
      </c>
      <c r="C132" t="s">
        <v>231</v>
      </c>
      <c r="D132" s="484" t="s">
        <v>897</v>
      </c>
      <c r="E132" s="484" t="s">
        <v>898</v>
      </c>
      <c r="F132" s="484" t="s">
        <v>240</v>
      </c>
      <c r="H132" s="464"/>
      <c r="I132" s="484" t="s">
        <v>899</v>
      </c>
      <c r="J132" t="s">
        <v>900</v>
      </c>
      <c r="K132" t="s">
        <v>238</v>
      </c>
      <c r="L132" t="s">
        <v>264</v>
      </c>
      <c r="M132" s="465">
        <v>43570</v>
      </c>
      <c r="N132" s="484" t="s">
        <v>240</v>
      </c>
      <c r="O132" s="484" t="s">
        <v>241</v>
      </c>
      <c r="P132" s="465">
        <v>43752</v>
      </c>
      <c r="Q132" s="465"/>
      <c r="R132" s="484" t="s">
        <v>203</v>
      </c>
      <c r="S132" s="484" t="s">
        <v>898</v>
      </c>
      <c r="T132" s="484" t="s">
        <v>901</v>
      </c>
    </row>
    <row r="133" spans="1:20">
      <c r="A133" t="s">
        <v>475</v>
      </c>
      <c r="B133" s="484" t="s">
        <v>230</v>
      </c>
      <c r="C133" t="s">
        <v>231</v>
      </c>
      <c r="D133" s="484" t="s">
        <v>902</v>
      </c>
      <c r="E133" s="484" t="s">
        <v>903</v>
      </c>
      <c r="F133" s="484" t="s">
        <v>234</v>
      </c>
      <c r="G133" t="s">
        <v>235</v>
      </c>
      <c r="H133" s="464"/>
      <c r="I133" s="484" t="s">
        <v>904</v>
      </c>
      <c r="J133" t="s">
        <v>905</v>
      </c>
      <c r="K133" t="s">
        <v>238</v>
      </c>
      <c r="L133" t="s">
        <v>410</v>
      </c>
      <c r="M133" s="465">
        <v>43929</v>
      </c>
      <c r="N133" s="484" t="s">
        <v>240</v>
      </c>
      <c r="O133" s="484" t="s">
        <v>241</v>
      </c>
      <c r="P133" s="465">
        <v>44294</v>
      </c>
      <c r="Q133" s="465"/>
      <c r="R133" s="484" t="s">
        <v>265</v>
      </c>
      <c r="S133" s="484" t="s">
        <v>903</v>
      </c>
      <c r="T133" s="484" t="s">
        <v>906</v>
      </c>
    </row>
    <row r="134" spans="1:20">
      <c r="A134" t="s">
        <v>475</v>
      </c>
      <c r="B134" s="484" t="s">
        <v>230</v>
      </c>
      <c r="C134" t="s">
        <v>231</v>
      </c>
      <c r="D134" s="484" t="s">
        <v>907</v>
      </c>
      <c r="E134" s="484" t="s">
        <v>908</v>
      </c>
      <c r="F134" s="484" t="s">
        <v>234</v>
      </c>
      <c r="G134" t="s">
        <v>235</v>
      </c>
      <c r="H134" s="464">
        <v>43800</v>
      </c>
      <c r="I134" s="484" t="s">
        <v>909</v>
      </c>
      <c r="J134" t="s">
        <v>479</v>
      </c>
      <c r="K134" t="s">
        <v>238</v>
      </c>
      <c r="L134" t="s">
        <v>403</v>
      </c>
      <c r="M134" s="465">
        <v>43831</v>
      </c>
      <c r="N134" s="484" t="s">
        <v>240</v>
      </c>
      <c r="O134" s="484" t="s">
        <v>241</v>
      </c>
      <c r="P134" s="465">
        <v>44196</v>
      </c>
      <c r="Q134" s="465"/>
      <c r="R134" s="484" t="s">
        <v>203</v>
      </c>
      <c r="S134" s="484" t="s">
        <v>910</v>
      </c>
      <c r="T134" s="484" t="s">
        <v>911</v>
      </c>
    </row>
    <row r="135" spans="1:20">
      <c r="A135" t="s">
        <v>753</v>
      </c>
      <c r="B135" s="484" t="s">
        <v>230</v>
      </c>
      <c r="C135" t="s">
        <v>231</v>
      </c>
      <c r="D135" s="484" t="s">
        <v>912</v>
      </c>
      <c r="E135" s="484" t="s">
        <v>913</v>
      </c>
      <c r="F135" s="484" t="s">
        <v>240</v>
      </c>
      <c r="H135" s="464"/>
      <c r="I135" s="484" t="s">
        <v>914</v>
      </c>
      <c r="J135" t="s">
        <v>713</v>
      </c>
      <c r="K135" t="s">
        <v>238</v>
      </c>
      <c r="L135" t="s">
        <v>403</v>
      </c>
      <c r="M135" s="465">
        <v>42970</v>
      </c>
      <c r="N135" s="484" t="s">
        <v>240</v>
      </c>
      <c r="O135" s="484" t="s">
        <v>241</v>
      </c>
      <c r="P135" s="465">
        <v>43334</v>
      </c>
      <c r="Q135" s="465"/>
      <c r="R135" s="484" t="s">
        <v>203</v>
      </c>
      <c r="S135" s="484" t="s">
        <v>913</v>
      </c>
      <c r="T135" s="484" t="s">
        <v>915</v>
      </c>
    </row>
    <row r="136" spans="1:20">
      <c r="A136" t="s">
        <v>419</v>
      </c>
      <c r="B136" s="484" t="s">
        <v>230</v>
      </c>
      <c r="C136" t="s">
        <v>231</v>
      </c>
      <c r="D136" s="484" t="s">
        <v>916</v>
      </c>
      <c r="E136" s="484" t="s">
        <v>917</v>
      </c>
      <c r="F136" s="484" t="s">
        <v>234</v>
      </c>
      <c r="G136" t="s">
        <v>235</v>
      </c>
      <c r="H136" s="464"/>
      <c r="I136" s="484" t="s">
        <v>918</v>
      </c>
      <c r="J136" t="s">
        <v>389</v>
      </c>
      <c r="K136" t="s">
        <v>238</v>
      </c>
      <c r="L136" t="s">
        <v>280</v>
      </c>
      <c r="M136" s="465">
        <v>43929</v>
      </c>
      <c r="N136" s="484" t="s">
        <v>240</v>
      </c>
      <c r="O136" s="484" t="s">
        <v>240</v>
      </c>
      <c r="P136" s="465">
        <v>44112</v>
      </c>
      <c r="Q136" s="465"/>
      <c r="R136" s="484" t="s">
        <v>265</v>
      </c>
      <c r="S136" s="484" t="s">
        <v>919</v>
      </c>
      <c r="T136" s="484" t="s">
        <v>920</v>
      </c>
    </row>
    <row r="137" spans="1:20">
      <c r="A137" t="s">
        <v>419</v>
      </c>
      <c r="B137" s="484" t="s">
        <v>230</v>
      </c>
      <c r="C137" t="s">
        <v>231</v>
      </c>
      <c r="D137" s="484" t="s">
        <v>921</v>
      </c>
      <c r="E137" s="484" t="s">
        <v>922</v>
      </c>
      <c r="F137" s="484" t="s">
        <v>234</v>
      </c>
      <c r="G137" t="s">
        <v>235</v>
      </c>
      <c r="H137" s="464"/>
      <c r="I137" s="484" t="s">
        <v>923</v>
      </c>
      <c r="J137" t="s">
        <v>320</v>
      </c>
      <c r="K137" t="s">
        <v>238</v>
      </c>
      <c r="L137" t="s">
        <v>924</v>
      </c>
      <c r="M137" s="465">
        <v>43672</v>
      </c>
      <c r="N137" s="484" t="s">
        <v>240</v>
      </c>
      <c r="O137" s="484" t="s">
        <v>241</v>
      </c>
      <c r="P137" s="465">
        <v>44037</v>
      </c>
      <c r="Q137" s="465">
        <v>44469</v>
      </c>
      <c r="R137" s="484" t="s">
        <v>203</v>
      </c>
      <c r="S137" s="484" t="s">
        <v>925</v>
      </c>
      <c r="T137" s="484" t="s">
        <v>926</v>
      </c>
    </row>
    <row r="138" spans="1:20">
      <c r="A138" t="s">
        <v>565</v>
      </c>
      <c r="B138" s="484" t="s">
        <v>230</v>
      </c>
      <c r="C138" t="s">
        <v>231</v>
      </c>
      <c r="D138" s="484" t="s">
        <v>927</v>
      </c>
      <c r="E138" s="484" t="s">
        <v>928</v>
      </c>
      <c r="F138" s="484" t="s">
        <v>240</v>
      </c>
      <c r="H138" s="464"/>
      <c r="I138" s="484" t="s">
        <v>929</v>
      </c>
      <c r="J138" t="s">
        <v>765</v>
      </c>
      <c r="K138" t="s">
        <v>238</v>
      </c>
      <c r="L138" t="s">
        <v>611</v>
      </c>
      <c r="M138" s="465">
        <v>43009</v>
      </c>
      <c r="N138" s="484" t="s">
        <v>240</v>
      </c>
      <c r="O138" s="484" t="s">
        <v>241</v>
      </c>
      <c r="P138" s="465">
        <v>43373</v>
      </c>
      <c r="Q138" s="465"/>
      <c r="R138" s="484" t="s">
        <v>203</v>
      </c>
      <c r="S138" s="484" t="s">
        <v>928</v>
      </c>
      <c r="T138" s="484" t="s">
        <v>930</v>
      </c>
    </row>
    <row r="139" spans="1:20">
      <c r="A139" t="s">
        <v>521</v>
      </c>
      <c r="B139" s="484" t="s">
        <v>230</v>
      </c>
      <c r="C139" t="s">
        <v>231</v>
      </c>
      <c r="D139" s="484" t="s">
        <v>931</v>
      </c>
      <c r="E139" s="484" t="s">
        <v>932</v>
      </c>
      <c r="F139" s="484" t="s">
        <v>234</v>
      </c>
      <c r="G139" t="s">
        <v>235</v>
      </c>
      <c r="H139" s="464"/>
      <c r="I139" s="484" t="s">
        <v>933</v>
      </c>
      <c r="J139" t="s">
        <v>571</v>
      </c>
      <c r="K139" t="s">
        <v>238</v>
      </c>
      <c r="L139" t="s">
        <v>572</v>
      </c>
      <c r="M139" s="465">
        <v>43929</v>
      </c>
      <c r="N139" s="484" t="s">
        <v>240</v>
      </c>
      <c r="O139" s="484" t="s">
        <v>240</v>
      </c>
      <c r="P139" s="465">
        <v>44173</v>
      </c>
      <c r="Q139" s="465"/>
      <c r="R139" s="484" t="s">
        <v>265</v>
      </c>
      <c r="S139" s="484" t="s">
        <v>932</v>
      </c>
      <c r="T139" s="484" t="s">
        <v>934</v>
      </c>
    </row>
    <row r="140" spans="1:20">
      <c r="A140" t="s">
        <v>521</v>
      </c>
      <c r="B140" s="484" t="s">
        <v>230</v>
      </c>
      <c r="C140" t="s">
        <v>231</v>
      </c>
      <c r="D140" s="484" t="s">
        <v>935</v>
      </c>
      <c r="E140" s="484" t="s">
        <v>936</v>
      </c>
      <c r="F140" s="484" t="s">
        <v>240</v>
      </c>
      <c r="H140" s="464"/>
      <c r="I140" s="484" t="s">
        <v>937</v>
      </c>
      <c r="J140" t="s">
        <v>938</v>
      </c>
      <c r="K140" t="s">
        <v>238</v>
      </c>
      <c r="L140" t="s">
        <v>410</v>
      </c>
      <c r="M140" s="465">
        <v>43396</v>
      </c>
      <c r="N140" s="484" t="s">
        <v>240</v>
      </c>
      <c r="O140" s="484" t="s">
        <v>240</v>
      </c>
      <c r="P140" s="465">
        <v>43761</v>
      </c>
      <c r="Q140" s="465"/>
      <c r="R140" s="484" t="s">
        <v>203</v>
      </c>
      <c r="S140" s="484" t="s">
        <v>936</v>
      </c>
      <c r="T140" s="484" t="s">
        <v>939</v>
      </c>
    </row>
    <row r="141" spans="1:20">
      <c r="A141" t="s">
        <v>521</v>
      </c>
      <c r="B141" s="484" t="s">
        <v>288</v>
      </c>
      <c r="C141" t="s">
        <v>231</v>
      </c>
      <c r="D141" s="484" t="s">
        <v>940</v>
      </c>
      <c r="E141" s="484" t="s">
        <v>941</v>
      </c>
      <c r="F141" s="484" t="s">
        <v>234</v>
      </c>
      <c r="G141" t="s">
        <v>235</v>
      </c>
      <c r="H141" s="464"/>
      <c r="I141" s="484" t="s">
        <v>829</v>
      </c>
      <c r="J141" t="s">
        <v>942</v>
      </c>
      <c r="K141" t="s">
        <v>293</v>
      </c>
      <c r="L141" t="s">
        <v>943</v>
      </c>
      <c r="M141" s="465">
        <v>44197</v>
      </c>
      <c r="N141" s="484" t="s">
        <v>240</v>
      </c>
      <c r="O141" s="484" t="s">
        <v>822</v>
      </c>
      <c r="P141" s="465">
        <v>45292</v>
      </c>
      <c r="Q141" s="465">
        <v>45473</v>
      </c>
      <c r="R141" s="484" t="s">
        <v>203</v>
      </c>
      <c r="S141" s="484" t="s">
        <v>941</v>
      </c>
      <c r="T141" s="484" t="s">
        <v>941</v>
      </c>
    </row>
    <row r="142" spans="1:20">
      <c r="A142" t="s">
        <v>526</v>
      </c>
      <c r="B142" s="484" t="s">
        <v>230</v>
      </c>
      <c r="C142" t="s">
        <v>231</v>
      </c>
      <c r="D142" s="484" t="s">
        <v>944</v>
      </c>
      <c r="E142" s="484" t="s">
        <v>945</v>
      </c>
      <c r="F142" s="484" t="s">
        <v>240</v>
      </c>
      <c r="H142" s="464"/>
      <c r="I142" s="484" t="s">
        <v>946</v>
      </c>
      <c r="J142" t="s">
        <v>389</v>
      </c>
      <c r="K142" t="s">
        <v>238</v>
      </c>
      <c r="L142" t="s">
        <v>280</v>
      </c>
      <c r="M142" s="465">
        <v>43929</v>
      </c>
      <c r="N142" s="484" t="s">
        <v>240</v>
      </c>
      <c r="O142" s="484" t="s">
        <v>241</v>
      </c>
      <c r="P142" s="465">
        <v>44112</v>
      </c>
      <c r="Q142" s="465"/>
      <c r="R142" s="484" t="s">
        <v>265</v>
      </c>
      <c r="S142" s="484" t="s">
        <v>945</v>
      </c>
      <c r="T142" s="484" t="s">
        <v>947</v>
      </c>
    </row>
    <row r="143" spans="1:20">
      <c r="A143" t="s">
        <v>526</v>
      </c>
      <c r="B143" s="484" t="s">
        <v>230</v>
      </c>
      <c r="C143" t="s">
        <v>231</v>
      </c>
      <c r="D143" s="484" t="s">
        <v>948</v>
      </c>
      <c r="E143" s="484" t="s">
        <v>949</v>
      </c>
      <c r="F143" s="484" t="s">
        <v>234</v>
      </c>
      <c r="G143" t="s">
        <v>235</v>
      </c>
      <c r="H143" s="464"/>
      <c r="I143" s="484" t="s">
        <v>950</v>
      </c>
      <c r="J143" t="s">
        <v>248</v>
      </c>
      <c r="K143" t="s">
        <v>238</v>
      </c>
      <c r="L143" t="s">
        <v>486</v>
      </c>
      <c r="M143" s="465">
        <v>43696</v>
      </c>
      <c r="N143" s="484" t="s">
        <v>240</v>
      </c>
      <c r="O143" s="484" t="s">
        <v>240</v>
      </c>
      <c r="P143" s="465">
        <v>43939</v>
      </c>
      <c r="Q143" s="465">
        <v>44104</v>
      </c>
      <c r="R143" s="484" t="s">
        <v>203</v>
      </c>
      <c r="S143" s="484" t="s">
        <v>951</v>
      </c>
      <c r="T143" s="484" t="s">
        <v>952</v>
      </c>
    </row>
    <row r="144" spans="1:20">
      <c r="A144" t="s">
        <v>355</v>
      </c>
      <c r="B144" s="484" t="s">
        <v>230</v>
      </c>
      <c r="C144" t="s">
        <v>231</v>
      </c>
      <c r="D144" s="484" t="s">
        <v>953</v>
      </c>
      <c r="E144" s="484" t="s">
        <v>954</v>
      </c>
      <c r="F144" s="484" t="s">
        <v>234</v>
      </c>
      <c r="G144" t="s">
        <v>235</v>
      </c>
      <c r="H144" s="464">
        <v>43891</v>
      </c>
      <c r="I144" s="484" t="s">
        <v>955</v>
      </c>
      <c r="J144" t="s">
        <v>453</v>
      </c>
      <c r="K144" t="s">
        <v>238</v>
      </c>
      <c r="L144" t="s">
        <v>572</v>
      </c>
      <c r="M144" s="465">
        <v>43927</v>
      </c>
      <c r="N144" s="484" t="s">
        <v>240</v>
      </c>
      <c r="O144" s="484" t="s">
        <v>241</v>
      </c>
      <c r="P144" s="465">
        <v>44171</v>
      </c>
      <c r="Q144" s="465"/>
      <c r="R144" s="484" t="s">
        <v>265</v>
      </c>
      <c r="S144" s="484" t="s">
        <v>954</v>
      </c>
      <c r="T144" s="484" t="s">
        <v>956</v>
      </c>
    </row>
    <row r="145" spans="1:20">
      <c r="A145" t="s">
        <v>244</v>
      </c>
      <c r="B145" s="484" t="s">
        <v>288</v>
      </c>
      <c r="C145" t="s">
        <v>231</v>
      </c>
      <c r="D145" s="484" t="s">
        <v>957</v>
      </c>
      <c r="E145" s="484" t="s">
        <v>958</v>
      </c>
      <c r="F145" s="484" t="s">
        <v>234</v>
      </c>
      <c r="G145" t="s">
        <v>235</v>
      </c>
      <c r="H145" s="464"/>
      <c r="I145" s="484" t="s">
        <v>959</v>
      </c>
      <c r="J145" t="s">
        <v>524</v>
      </c>
      <c r="K145" t="s">
        <v>293</v>
      </c>
      <c r="L145" t="s">
        <v>294</v>
      </c>
      <c r="M145" s="465">
        <v>44197</v>
      </c>
      <c r="N145" s="484" t="s">
        <v>240</v>
      </c>
      <c r="O145" s="484" t="s">
        <v>822</v>
      </c>
      <c r="P145" s="465">
        <v>45292</v>
      </c>
      <c r="Q145" s="465"/>
      <c r="R145" s="484" t="s">
        <v>203</v>
      </c>
      <c r="S145" s="484" t="s">
        <v>958</v>
      </c>
      <c r="T145" s="484" t="s">
        <v>958</v>
      </c>
    </row>
    <row r="146" spans="1:20">
      <c r="A146" t="s">
        <v>960</v>
      </c>
      <c r="B146" s="484" t="s">
        <v>230</v>
      </c>
      <c r="C146" t="s">
        <v>231</v>
      </c>
      <c r="D146" s="484" t="s">
        <v>961</v>
      </c>
      <c r="E146" s="484" t="s">
        <v>962</v>
      </c>
      <c r="F146" s="484" t="s">
        <v>240</v>
      </c>
      <c r="H146" s="464"/>
      <c r="I146" s="484" t="s">
        <v>963</v>
      </c>
      <c r="J146" t="s">
        <v>964</v>
      </c>
      <c r="K146" t="s">
        <v>238</v>
      </c>
      <c r="L146" t="s">
        <v>403</v>
      </c>
      <c r="M146" s="465">
        <v>43230</v>
      </c>
      <c r="N146" s="484" t="s">
        <v>240</v>
      </c>
      <c r="O146" s="484" t="s">
        <v>241</v>
      </c>
      <c r="P146" s="465">
        <v>43594</v>
      </c>
      <c r="Q146" s="465"/>
      <c r="R146" s="484" t="s">
        <v>203</v>
      </c>
      <c r="S146" s="484" t="s">
        <v>962</v>
      </c>
      <c r="T146" s="484" t="s">
        <v>965</v>
      </c>
    </row>
    <row r="147" spans="1:20">
      <c r="A147" t="s">
        <v>282</v>
      </c>
      <c r="B147" s="484" t="s">
        <v>230</v>
      </c>
      <c r="C147" t="s">
        <v>231</v>
      </c>
      <c r="D147" s="484" t="s">
        <v>966</v>
      </c>
      <c r="E147" s="484" t="s">
        <v>967</v>
      </c>
      <c r="F147" s="484" t="s">
        <v>240</v>
      </c>
      <c r="H147" s="464">
        <v>43891</v>
      </c>
      <c r="I147" s="484" t="s">
        <v>968</v>
      </c>
      <c r="J147" t="s">
        <v>285</v>
      </c>
      <c r="K147" t="s">
        <v>238</v>
      </c>
      <c r="L147" t="s">
        <v>264</v>
      </c>
      <c r="M147" s="465">
        <v>43927</v>
      </c>
      <c r="N147" s="484" t="s">
        <v>240</v>
      </c>
      <c r="O147" s="484" t="s">
        <v>241</v>
      </c>
      <c r="P147" s="465">
        <v>44109</v>
      </c>
      <c r="Q147" s="465"/>
      <c r="R147" s="484" t="s">
        <v>265</v>
      </c>
      <c r="S147" s="484" t="s">
        <v>969</v>
      </c>
      <c r="T147" s="484" t="s">
        <v>970</v>
      </c>
    </row>
    <row r="148" spans="1:20">
      <c r="A148" t="s">
        <v>697</v>
      </c>
      <c r="B148" s="484" t="s">
        <v>230</v>
      </c>
      <c r="C148" t="s">
        <v>231</v>
      </c>
      <c r="D148" s="484" t="s">
        <v>971</v>
      </c>
      <c r="E148" s="484" t="s">
        <v>972</v>
      </c>
      <c r="F148" s="484" t="s">
        <v>234</v>
      </c>
      <c r="G148" t="s">
        <v>235</v>
      </c>
      <c r="H148" s="464">
        <v>43891</v>
      </c>
      <c r="I148" s="484" t="s">
        <v>973</v>
      </c>
      <c r="J148" t="s">
        <v>974</v>
      </c>
      <c r="K148" t="s">
        <v>238</v>
      </c>
      <c r="L148" t="s">
        <v>975</v>
      </c>
      <c r="M148" s="465">
        <v>43927</v>
      </c>
      <c r="N148" s="484" t="s">
        <v>240</v>
      </c>
      <c r="O148" s="484" t="s">
        <v>240</v>
      </c>
      <c r="P148" s="465">
        <v>44110</v>
      </c>
      <c r="Q148" s="465">
        <v>44347</v>
      </c>
      <c r="R148" s="484" t="s">
        <v>265</v>
      </c>
      <c r="S148" s="484" t="s">
        <v>976</v>
      </c>
      <c r="T148" s="484" t="s">
        <v>977</v>
      </c>
    </row>
    <row r="149" spans="1:20">
      <c r="A149" t="s">
        <v>697</v>
      </c>
      <c r="B149" s="484" t="s">
        <v>230</v>
      </c>
      <c r="C149" t="s">
        <v>231</v>
      </c>
      <c r="D149" s="484" t="s">
        <v>978</v>
      </c>
      <c r="E149" s="484" t="s">
        <v>979</v>
      </c>
      <c r="F149" s="484" t="s">
        <v>240</v>
      </c>
      <c r="H149" s="464"/>
      <c r="I149" s="484" t="s">
        <v>980</v>
      </c>
      <c r="J149" t="s">
        <v>981</v>
      </c>
      <c r="K149" t="s">
        <v>238</v>
      </c>
      <c r="L149" t="s">
        <v>982</v>
      </c>
      <c r="M149" s="465">
        <v>43289</v>
      </c>
      <c r="N149" s="484" t="s">
        <v>240</v>
      </c>
      <c r="O149" s="484" t="s">
        <v>240</v>
      </c>
      <c r="P149" s="465">
        <v>43646</v>
      </c>
      <c r="Q149" s="465">
        <v>43829</v>
      </c>
      <c r="R149" s="484" t="s">
        <v>203</v>
      </c>
      <c r="S149" s="484" t="s">
        <v>979</v>
      </c>
      <c r="T149" s="484" t="s">
        <v>983</v>
      </c>
    </row>
    <row r="150" spans="1:20">
      <c r="A150" t="s">
        <v>697</v>
      </c>
      <c r="B150" s="484" t="s">
        <v>302</v>
      </c>
      <c r="C150" t="s">
        <v>231</v>
      </c>
      <c r="D150" s="484" t="s">
        <v>984</v>
      </c>
      <c r="E150" s="484" t="s">
        <v>985</v>
      </c>
      <c r="F150" s="484" t="s">
        <v>240</v>
      </c>
      <c r="H150" s="464"/>
      <c r="I150" s="484" t="s">
        <v>986</v>
      </c>
      <c r="J150" t="s">
        <v>987</v>
      </c>
      <c r="K150" t="s">
        <v>238</v>
      </c>
      <c r="L150" t="s">
        <v>988</v>
      </c>
      <c r="M150" s="465">
        <v>42828</v>
      </c>
      <c r="N150" s="484" t="s">
        <v>240</v>
      </c>
      <c r="O150" s="484" t="s">
        <v>295</v>
      </c>
      <c r="P150" s="465">
        <v>43557</v>
      </c>
      <c r="Q150" s="465">
        <v>43646</v>
      </c>
      <c r="R150" s="484" t="s">
        <v>203</v>
      </c>
      <c r="S150" s="484" t="s">
        <v>989</v>
      </c>
      <c r="T150" s="484" t="s">
        <v>989</v>
      </c>
    </row>
    <row r="151" spans="1:20">
      <c r="A151" t="s">
        <v>697</v>
      </c>
      <c r="B151" s="484" t="s">
        <v>288</v>
      </c>
      <c r="C151" t="s">
        <v>231</v>
      </c>
      <c r="D151" s="484" t="s">
        <v>990</v>
      </c>
      <c r="E151" s="484" t="s">
        <v>991</v>
      </c>
      <c r="F151" s="484" t="s">
        <v>234</v>
      </c>
      <c r="G151" t="s">
        <v>235</v>
      </c>
      <c r="H151" s="464"/>
      <c r="I151" s="484" t="s">
        <v>992</v>
      </c>
      <c r="J151" t="s">
        <v>993</v>
      </c>
      <c r="K151" t="s">
        <v>293</v>
      </c>
      <c r="L151" t="s">
        <v>994</v>
      </c>
      <c r="M151" s="465">
        <v>43867</v>
      </c>
      <c r="N151" s="484" t="s">
        <v>240</v>
      </c>
      <c r="O151" s="484" t="s">
        <v>295</v>
      </c>
      <c r="P151" s="465">
        <v>44910</v>
      </c>
      <c r="Q151" s="465"/>
      <c r="R151" s="484" t="s">
        <v>203</v>
      </c>
      <c r="S151" s="484" t="s">
        <v>995</v>
      </c>
      <c r="T151" s="484" t="s">
        <v>996</v>
      </c>
    </row>
    <row r="152" spans="1:20">
      <c r="A152" t="s">
        <v>710</v>
      </c>
      <c r="B152" s="484" t="s">
        <v>230</v>
      </c>
      <c r="C152" t="s">
        <v>231</v>
      </c>
      <c r="D152" s="484" t="s">
        <v>1920</v>
      </c>
      <c r="E152" s="484" t="s">
        <v>998</v>
      </c>
      <c r="F152" s="484" t="s">
        <v>240</v>
      </c>
      <c r="H152" s="464"/>
      <c r="I152" s="484" t="s">
        <v>999</v>
      </c>
      <c r="J152" t="s">
        <v>713</v>
      </c>
      <c r="K152" t="s">
        <v>238</v>
      </c>
      <c r="L152" t="s">
        <v>403</v>
      </c>
      <c r="M152" s="465">
        <v>42970</v>
      </c>
      <c r="N152" s="484" t="s">
        <v>240</v>
      </c>
      <c r="O152" s="484" t="s">
        <v>241</v>
      </c>
      <c r="P152" s="465">
        <v>43334</v>
      </c>
      <c r="Q152" s="465"/>
      <c r="R152" s="484" t="s">
        <v>203</v>
      </c>
      <c r="S152" s="484" t="s">
        <v>998</v>
      </c>
      <c r="T152" s="484" t="s">
        <v>1000</v>
      </c>
    </row>
    <row r="153" spans="1:20">
      <c r="A153" t="s">
        <v>1001</v>
      </c>
      <c r="B153" s="484" t="s">
        <v>230</v>
      </c>
      <c r="C153" t="s">
        <v>231</v>
      </c>
      <c r="D153" s="484" t="s">
        <v>1002</v>
      </c>
      <c r="E153" s="484" t="s">
        <v>1003</v>
      </c>
      <c r="F153" s="484" t="s">
        <v>234</v>
      </c>
      <c r="G153" t="s">
        <v>235</v>
      </c>
      <c r="H153" s="464">
        <v>43891</v>
      </c>
      <c r="I153" s="484" t="s">
        <v>1004</v>
      </c>
      <c r="J153" t="s">
        <v>428</v>
      </c>
      <c r="K153" t="s">
        <v>238</v>
      </c>
      <c r="L153" t="s">
        <v>429</v>
      </c>
      <c r="M153" s="465">
        <v>43927</v>
      </c>
      <c r="N153" s="484" t="s">
        <v>240</v>
      </c>
      <c r="O153" s="484" t="s">
        <v>241</v>
      </c>
      <c r="P153" s="465">
        <v>44109</v>
      </c>
      <c r="Q153" s="465">
        <v>44201</v>
      </c>
      <c r="R153" s="484" t="s">
        <v>265</v>
      </c>
      <c r="S153" s="484" t="s">
        <v>1005</v>
      </c>
      <c r="T153" s="484" t="s">
        <v>1006</v>
      </c>
    </row>
    <row r="154" spans="1:20">
      <c r="A154" t="s">
        <v>1007</v>
      </c>
      <c r="B154" s="484" t="s">
        <v>230</v>
      </c>
      <c r="C154" t="s">
        <v>231</v>
      </c>
      <c r="D154" s="484" t="s">
        <v>1008</v>
      </c>
      <c r="E154" s="484" t="s">
        <v>1009</v>
      </c>
      <c r="F154" s="484" t="s">
        <v>240</v>
      </c>
      <c r="H154" s="464"/>
      <c r="I154" s="484" t="s">
        <v>1010</v>
      </c>
      <c r="J154" t="s">
        <v>1011</v>
      </c>
      <c r="K154" t="s">
        <v>238</v>
      </c>
      <c r="L154" t="s">
        <v>634</v>
      </c>
      <c r="M154" s="465">
        <v>43929</v>
      </c>
      <c r="N154" s="484" t="s">
        <v>240</v>
      </c>
      <c r="O154" s="484" t="s">
        <v>240</v>
      </c>
      <c r="P154" s="465">
        <v>44112</v>
      </c>
      <c r="Q154" s="465">
        <v>44204</v>
      </c>
      <c r="R154" s="484" t="s">
        <v>265</v>
      </c>
      <c r="S154" s="484" t="s">
        <v>1009</v>
      </c>
      <c r="T154" s="484" t="s">
        <v>1012</v>
      </c>
    </row>
    <row r="155" spans="1:20">
      <c r="A155" t="s">
        <v>1007</v>
      </c>
      <c r="B155" s="484" t="s">
        <v>302</v>
      </c>
      <c r="C155" t="s">
        <v>231</v>
      </c>
      <c r="D155" s="484" t="s">
        <v>1013</v>
      </c>
      <c r="E155" s="484" t="s">
        <v>1014</v>
      </c>
      <c r="F155" s="484" t="s">
        <v>240</v>
      </c>
      <c r="H155" s="464"/>
      <c r="I155" s="484" t="s">
        <v>1015</v>
      </c>
      <c r="J155" t="s">
        <v>479</v>
      </c>
      <c r="K155" t="s">
        <v>238</v>
      </c>
      <c r="L155" t="s">
        <v>1016</v>
      </c>
      <c r="M155" s="465">
        <v>42824</v>
      </c>
      <c r="N155" s="484" t="s">
        <v>240</v>
      </c>
      <c r="O155" s="484" t="s">
        <v>295</v>
      </c>
      <c r="P155" s="465">
        <v>43553</v>
      </c>
      <c r="Q155" s="465">
        <v>44196</v>
      </c>
      <c r="R155" s="484" t="s">
        <v>203</v>
      </c>
      <c r="S155" s="484" t="s">
        <v>1017</v>
      </c>
      <c r="T155" s="484" t="s">
        <v>1017</v>
      </c>
    </row>
    <row r="156" spans="1:20">
      <c r="A156" t="s">
        <v>585</v>
      </c>
      <c r="B156" s="484" t="s">
        <v>230</v>
      </c>
      <c r="C156" t="s">
        <v>231</v>
      </c>
      <c r="D156" s="484" t="s">
        <v>1018</v>
      </c>
      <c r="E156" s="484" t="s">
        <v>1019</v>
      </c>
      <c r="F156" s="484" t="s">
        <v>203</v>
      </c>
      <c r="G156" t="s">
        <v>235</v>
      </c>
      <c r="H156" s="464">
        <v>43891</v>
      </c>
      <c r="I156" s="484" t="s">
        <v>1020</v>
      </c>
      <c r="J156" t="s">
        <v>1021</v>
      </c>
      <c r="K156" t="s">
        <v>238</v>
      </c>
      <c r="L156" t="s">
        <v>1022</v>
      </c>
      <c r="M156" s="465">
        <v>43927</v>
      </c>
      <c r="N156" s="484" t="s">
        <v>240</v>
      </c>
      <c r="O156" s="484" t="s">
        <v>241</v>
      </c>
      <c r="P156" s="465">
        <v>44110</v>
      </c>
      <c r="Q156" s="465">
        <v>44227</v>
      </c>
      <c r="R156" s="484" t="s">
        <v>265</v>
      </c>
      <c r="S156" s="484" t="s">
        <v>1023</v>
      </c>
      <c r="T156" s="484" t="s">
        <v>1024</v>
      </c>
    </row>
    <row r="157" spans="1:20">
      <c r="A157" t="s">
        <v>585</v>
      </c>
      <c r="B157" s="484" t="s">
        <v>230</v>
      </c>
      <c r="C157" t="s">
        <v>231</v>
      </c>
      <c r="D157" s="484" t="s">
        <v>1025</v>
      </c>
      <c r="E157" s="484" t="s">
        <v>1026</v>
      </c>
      <c r="F157" s="484" t="s">
        <v>240</v>
      </c>
      <c r="H157" s="464"/>
      <c r="I157" s="484" t="s">
        <v>1027</v>
      </c>
      <c r="J157" t="s">
        <v>1028</v>
      </c>
      <c r="K157" t="s">
        <v>238</v>
      </c>
      <c r="L157" t="s">
        <v>1029</v>
      </c>
      <c r="M157" s="465">
        <v>43601</v>
      </c>
      <c r="N157" s="484" t="s">
        <v>240</v>
      </c>
      <c r="O157" s="484" t="s">
        <v>241</v>
      </c>
      <c r="P157" s="465">
        <v>43815</v>
      </c>
      <c r="Q157" s="465"/>
      <c r="R157" s="484" t="s">
        <v>203</v>
      </c>
      <c r="S157" s="484" t="s">
        <v>1030</v>
      </c>
      <c r="T157" s="484" t="s">
        <v>1031</v>
      </c>
    </row>
    <row r="158" spans="1:20">
      <c r="A158" t="s">
        <v>355</v>
      </c>
      <c r="B158" s="484" t="s">
        <v>230</v>
      </c>
      <c r="C158" t="s">
        <v>1032</v>
      </c>
      <c r="D158" s="484" t="s">
        <v>1033</v>
      </c>
      <c r="E158" s="484" t="s">
        <v>1034</v>
      </c>
      <c r="F158" s="484" t="s">
        <v>240</v>
      </c>
      <c r="H158" s="464"/>
      <c r="I158" s="484" t="s">
        <v>240</v>
      </c>
      <c r="J158" t="s">
        <v>1035</v>
      </c>
      <c r="K158" t="s">
        <v>238</v>
      </c>
      <c r="L158" t="s">
        <v>410</v>
      </c>
      <c r="M158" s="465">
        <v>43101</v>
      </c>
      <c r="N158" s="484" t="s">
        <v>240</v>
      </c>
      <c r="O158" s="484" t="s">
        <v>240</v>
      </c>
      <c r="P158" s="465">
        <v>43466</v>
      </c>
      <c r="Q158" s="465"/>
      <c r="R158" s="484" t="s">
        <v>203</v>
      </c>
      <c r="S158" s="484" t="s">
        <v>1034</v>
      </c>
      <c r="T158" s="484" t="s">
        <v>1036</v>
      </c>
    </row>
    <row r="159" spans="1:20">
      <c r="A159" t="s">
        <v>268</v>
      </c>
      <c r="B159" s="484" t="s">
        <v>230</v>
      </c>
      <c r="C159" t="s">
        <v>1037</v>
      </c>
      <c r="D159" s="484" t="s">
        <v>1038</v>
      </c>
      <c r="E159" s="484" t="s">
        <v>1039</v>
      </c>
      <c r="F159" s="484" t="s">
        <v>240</v>
      </c>
      <c r="H159" s="464"/>
      <c r="I159" s="484" t="s">
        <v>240</v>
      </c>
      <c r="J159" t="s">
        <v>1040</v>
      </c>
      <c r="K159" t="s">
        <v>238</v>
      </c>
      <c r="L159" t="s">
        <v>403</v>
      </c>
      <c r="M159" s="465">
        <v>43076</v>
      </c>
      <c r="N159" s="484" t="s">
        <v>240</v>
      </c>
      <c r="O159" s="484" t="s">
        <v>241</v>
      </c>
      <c r="P159" s="465">
        <v>43440</v>
      </c>
      <c r="Q159" s="465"/>
      <c r="R159" s="484" t="s">
        <v>203</v>
      </c>
      <c r="S159" s="484" t="s">
        <v>1041</v>
      </c>
      <c r="T159" s="484" t="s">
        <v>1042</v>
      </c>
    </row>
    <row r="160" spans="1:20">
      <c r="A160" t="s">
        <v>405</v>
      </c>
      <c r="B160" s="484" t="s">
        <v>230</v>
      </c>
      <c r="C160" t="s">
        <v>1043</v>
      </c>
      <c r="D160" s="484" t="s">
        <v>1044</v>
      </c>
      <c r="E160" s="484" t="s">
        <v>1045</v>
      </c>
      <c r="F160" s="484" t="s">
        <v>203</v>
      </c>
      <c r="G160" t="s">
        <v>235</v>
      </c>
      <c r="H160" s="464">
        <v>43891</v>
      </c>
      <c r="I160" s="484" t="s">
        <v>240</v>
      </c>
      <c r="J160" t="s">
        <v>279</v>
      </c>
      <c r="K160" t="s">
        <v>238</v>
      </c>
      <c r="L160" t="s">
        <v>280</v>
      </c>
      <c r="M160" s="465">
        <v>43927</v>
      </c>
      <c r="N160" s="484" t="s">
        <v>240</v>
      </c>
      <c r="O160" s="484" t="s">
        <v>240</v>
      </c>
      <c r="P160" s="465">
        <v>44110</v>
      </c>
      <c r="Q160" s="465"/>
      <c r="R160" s="484" t="s">
        <v>265</v>
      </c>
      <c r="S160" s="484" t="s">
        <v>1045</v>
      </c>
      <c r="T160" s="484" t="s">
        <v>1046</v>
      </c>
    </row>
    <row r="161" spans="1:20">
      <c r="A161" t="s">
        <v>324</v>
      </c>
      <c r="B161" s="484" t="s">
        <v>230</v>
      </c>
      <c r="C161" t="s">
        <v>1043</v>
      </c>
      <c r="D161" s="484" t="s">
        <v>1047</v>
      </c>
      <c r="E161" s="484" t="s">
        <v>1048</v>
      </c>
      <c r="F161" s="484" t="s">
        <v>240</v>
      </c>
      <c r="H161" s="464"/>
      <c r="I161" s="484" t="s">
        <v>240</v>
      </c>
      <c r="J161" t="s">
        <v>1049</v>
      </c>
      <c r="K161" t="s">
        <v>238</v>
      </c>
      <c r="L161" t="s">
        <v>1050</v>
      </c>
      <c r="M161" s="465">
        <v>43038</v>
      </c>
      <c r="N161" s="484" t="s">
        <v>240</v>
      </c>
      <c r="O161" s="484" t="s">
        <v>240</v>
      </c>
      <c r="P161" s="465">
        <v>43402</v>
      </c>
      <c r="Q161" s="465">
        <v>43465</v>
      </c>
      <c r="R161" s="484" t="s">
        <v>203</v>
      </c>
      <c r="S161" s="484" t="s">
        <v>1048</v>
      </c>
      <c r="T161" s="484" t="s">
        <v>1051</v>
      </c>
    </row>
    <row r="162" spans="1:20">
      <c r="A162" t="s">
        <v>450</v>
      </c>
      <c r="B162" s="484" t="s">
        <v>230</v>
      </c>
      <c r="C162" t="s">
        <v>1052</v>
      </c>
      <c r="D162" s="484" t="s">
        <v>1053</v>
      </c>
      <c r="E162" s="484" t="s">
        <v>1054</v>
      </c>
      <c r="F162" s="484" t="s">
        <v>240</v>
      </c>
      <c r="H162" s="464"/>
      <c r="I162" s="484" t="s">
        <v>240</v>
      </c>
      <c r="J162" t="s">
        <v>1055</v>
      </c>
      <c r="K162" t="s">
        <v>238</v>
      </c>
      <c r="L162" t="s">
        <v>403</v>
      </c>
      <c r="M162" s="465">
        <v>43668</v>
      </c>
      <c r="N162" s="484" t="s">
        <v>240</v>
      </c>
      <c r="O162" s="484" t="s">
        <v>240</v>
      </c>
      <c r="P162" s="465">
        <v>44033</v>
      </c>
      <c r="Q162" s="465"/>
      <c r="R162" s="484" t="s">
        <v>203</v>
      </c>
      <c r="S162" s="484" t="s">
        <v>1054</v>
      </c>
      <c r="T162" s="484" t="s">
        <v>1056</v>
      </c>
    </row>
    <row r="163" spans="1:20">
      <c r="A163" t="s">
        <v>368</v>
      </c>
      <c r="B163" s="484" t="s">
        <v>230</v>
      </c>
      <c r="C163" t="s">
        <v>1052</v>
      </c>
      <c r="D163" s="484" t="s">
        <v>1057</v>
      </c>
      <c r="E163" s="484" t="s">
        <v>1058</v>
      </c>
      <c r="F163" s="484" t="s">
        <v>240</v>
      </c>
      <c r="H163" s="464"/>
      <c r="I163" s="484" t="s">
        <v>240</v>
      </c>
      <c r="J163" t="s">
        <v>479</v>
      </c>
      <c r="K163" t="s">
        <v>238</v>
      </c>
      <c r="L163" t="s">
        <v>1059</v>
      </c>
      <c r="M163" s="465">
        <v>43929</v>
      </c>
      <c r="N163" s="484" t="s">
        <v>240</v>
      </c>
      <c r="O163" s="484" t="s">
        <v>240</v>
      </c>
      <c r="P163" s="465">
        <v>44020</v>
      </c>
      <c r="Q163" s="465">
        <v>44196</v>
      </c>
      <c r="R163" s="484" t="s">
        <v>265</v>
      </c>
      <c r="S163" s="484" t="s">
        <v>1058</v>
      </c>
      <c r="T163" s="484" t="s">
        <v>1060</v>
      </c>
    </row>
    <row r="164" spans="1:20">
      <c r="A164" t="s">
        <v>392</v>
      </c>
      <c r="B164" s="484" t="s">
        <v>230</v>
      </c>
      <c r="C164" t="s">
        <v>1052</v>
      </c>
      <c r="D164" s="484" t="s">
        <v>1061</v>
      </c>
      <c r="E164" s="484" t="s">
        <v>1062</v>
      </c>
      <c r="F164" s="484" t="s">
        <v>240</v>
      </c>
      <c r="H164" s="464"/>
      <c r="I164" s="484" t="s">
        <v>240</v>
      </c>
      <c r="J164" t="s">
        <v>1063</v>
      </c>
      <c r="K164" t="s">
        <v>238</v>
      </c>
      <c r="L164" t="s">
        <v>611</v>
      </c>
      <c r="M164" s="465">
        <v>43586</v>
      </c>
      <c r="N164" s="484" t="s">
        <v>240</v>
      </c>
      <c r="O164" s="484" t="s">
        <v>240</v>
      </c>
      <c r="P164" s="465">
        <v>43951</v>
      </c>
      <c r="Q164" s="465"/>
      <c r="R164" s="484" t="s">
        <v>203</v>
      </c>
      <c r="S164" s="484" t="s">
        <v>1062</v>
      </c>
      <c r="T164" s="484" t="s">
        <v>1064</v>
      </c>
    </row>
    <row r="165" spans="1:20">
      <c r="A165" t="s">
        <v>526</v>
      </c>
      <c r="B165" s="484" t="s">
        <v>230</v>
      </c>
      <c r="C165" t="s">
        <v>1052</v>
      </c>
      <c r="D165" s="484" t="s">
        <v>1065</v>
      </c>
      <c r="E165" s="484" t="s">
        <v>1066</v>
      </c>
      <c r="F165" s="484" t="s">
        <v>240</v>
      </c>
      <c r="H165" s="464"/>
      <c r="I165" s="484" t="s">
        <v>240</v>
      </c>
      <c r="J165" t="s">
        <v>1067</v>
      </c>
      <c r="K165" t="s">
        <v>238</v>
      </c>
      <c r="L165" t="s">
        <v>1068</v>
      </c>
      <c r="M165" s="465">
        <v>43929</v>
      </c>
      <c r="N165" s="484" t="s">
        <v>240</v>
      </c>
      <c r="O165" s="484" t="s">
        <v>240</v>
      </c>
      <c r="P165" s="465">
        <v>44082</v>
      </c>
      <c r="Q165" s="465"/>
      <c r="R165" s="484" t="s">
        <v>265</v>
      </c>
      <c r="S165" s="484" t="s">
        <v>1066</v>
      </c>
      <c r="T165" s="484" t="s">
        <v>1069</v>
      </c>
    </row>
    <row r="166" spans="1:20">
      <c r="A166" t="s">
        <v>392</v>
      </c>
      <c r="B166" s="484" t="s">
        <v>230</v>
      </c>
      <c r="C166" t="s">
        <v>1070</v>
      </c>
      <c r="D166" s="484" t="s">
        <v>1071</v>
      </c>
      <c r="E166" s="484" t="s">
        <v>1072</v>
      </c>
      <c r="F166" s="484" t="s">
        <v>240</v>
      </c>
      <c r="H166" s="464"/>
      <c r="I166" s="484" t="s">
        <v>240</v>
      </c>
      <c r="J166" t="s">
        <v>654</v>
      </c>
      <c r="K166" t="s">
        <v>238</v>
      </c>
      <c r="L166" t="s">
        <v>1073</v>
      </c>
      <c r="M166" s="465">
        <v>43586</v>
      </c>
      <c r="N166" s="484" t="s">
        <v>240</v>
      </c>
      <c r="O166" s="484" t="s">
        <v>240</v>
      </c>
      <c r="P166" s="465">
        <v>43769</v>
      </c>
      <c r="Q166" s="465">
        <v>43890</v>
      </c>
      <c r="R166" s="484" t="s">
        <v>203</v>
      </c>
      <c r="S166" s="484" t="s">
        <v>1072</v>
      </c>
      <c r="T166" s="484" t="s">
        <v>1074</v>
      </c>
    </row>
    <row r="167" spans="1:20">
      <c r="A167" t="s">
        <v>475</v>
      </c>
      <c r="B167" s="484" t="s">
        <v>230</v>
      </c>
      <c r="C167" t="s">
        <v>1070</v>
      </c>
      <c r="D167" s="484" t="s">
        <v>1075</v>
      </c>
      <c r="E167" s="484" t="s">
        <v>1076</v>
      </c>
      <c r="F167" s="484" t="s">
        <v>240</v>
      </c>
      <c r="H167" s="464">
        <v>43800</v>
      </c>
      <c r="I167" s="484" t="s">
        <v>240</v>
      </c>
      <c r="J167" t="s">
        <v>320</v>
      </c>
      <c r="K167" t="s">
        <v>238</v>
      </c>
      <c r="L167" t="s">
        <v>1077</v>
      </c>
      <c r="M167" s="465">
        <v>43831</v>
      </c>
      <c r="N167" s="484" t="s">
        <v>240</v>
      </c>
      <c r="O167" s="484" t="s">
        <v>240</v>
      </c>
      <c r="P167" s="465">
        <v>44197</v>
      </c>
      <c r="Q167" s="465">
        <v>44469</v>
      </c>
      <c r="R167" s="484" t="s">
        <v>203</v>
      </c>
      <c r="S167" s="484" t="s">
        <v>1076</v>
      </c>
      <c r="T167" s="484" t="s">
        <v>1078</v>
      </c>
    </row>
    <row r="168" spans="1:20">
      <c r="A168" t="s">
        <v>419</v>
      </c>
      <c r="B168" s="484" t="s">
        <v>230</v>
      </c>
      <c r="C168" t="s">
        <v>1070</v>
      </c>
      <c r="D168" s="484" t="s">
        <v>1079</v>
      </c>
      <c r="E168" s="484" t="s">
        <v>1080</v>
      </c>
      <c r="F168" s="484" t="s">
        <v>234</v>
      </c>
      <c r="G168" t="s">
        <v>235</v>
      </c>
      <c r="H168" s="464"/>
      <c r="I168" s="484" t="s">
        <v>240</v>
      </c>
      <c r="J168" t="s">
        <v>389</v>
      </c>
      <c r="K168" t="s">
        <v>238</v>
      </c>
      <c r="L168" t="s">
        <v>280</v>
      </c>
      <c r="M168" s="465">
        <v>43929</v>
      </c>
      <c r="N168" s="484" t="s">
        <v>240</v>
      </c>
      <c r="O168" s="484" t="s">
        <v>240</v>
      </c>
      <c r="P168" s="465">
        <v>44112</v>
      </c>
      <c r="Q168" s="465"/>
      <c r="R168" s="484" t="s">
        <v>265</v>
      </c>
      <c r="S168" s="484" t="s">
        <v>1080</v>
      </c>
      <c r="T168" s="484" t="s">
        <v>1081</v>
      </c>
    </row>
    <row r="169" spans="1:20">
      <c r="A169" t="s">
        <v>419</v>
      </c>
      <c r="B169" s="484" t="s">
        <v>230</v>
      </c>
      <c r="C169" t="s">
        <v>1070</v>
      </c>
      <c r="D169" s="484" t="s">
        <v>1082</v>
      </c>
      <c r="E169" s="484" t="s">
        <v>1083</v>
      </c>
      <c r="F169" s="484" t="s">
        <v>240</v>
      </c>
      <c r="H169" s="464"/>
      <c r="I169" s="484" t="s">
        <v>240</v>
      </c>
      <c r="J169" t="s">
        <v>1084</v>
      </c>
      <c r="K169" t="s">
        <v>238</v>
      </c>
      <c r="L169" t="s">
        <v>1085</v>
      </c>
      <c r="M169" s="465">
        <v>43570</v>
      </c>
      <c r="N169" s="484" t="s">
        <v>240</v>
      </c>
      <c r="O169" s="484" t="s">
        <v>240</v>
      </c>
      <c r="P169" s="465">
        <v>43935</v>
      </c>
      <c r="Q169" s="465">
        <v>43982</v>
      </c>
      <c r="R169" s="484" t="s">
        <v>203</v>
      </c>
      <c r="S169" s="484" t="s">
        <v>1083</v>
      </c>
      <c r="T169" s="484" t="s">
        <v>1086</v>
      </c>
    </row>
    <row r="170" spans="1:20">
      <c r="A170" t="s">
        <v>526</v>
      </c>
      <c r="B170" s="484" t="s">
        <v>230</v>
      </c>
      <c r="C170" t="s">
        <v>1070</v>
      </c>
      <c r="D170" s="484" t="s">
        <v>1087</v>
      </c>
      <c r="E170" s="484" t="s">
        <v>1088</v>
      </c>
      <c r="F170" s="484" t="s">
        <v>234</v>
      </c>
      <c r="G170" t="s">
        <v>235</v>
      </c>
      <c r="H170" s="464">
        <v>43983</v>
      </c>
      <c r="I170" s="484" t="s">
        <v>240</v>
      </c>
      <c r="J170" t="s">
        <v>1089</v>
      </c>
      <c r="K170" t="s">
        <v>238</v>
      </c>
      <c r="L170" t="s">
        <v>410</v>
      </c>
      <c r="M170" s="465">
        <v>44118</v>
      </c>
      <c r="N170" s="484" t="s">
        <v>240</v>
      </c>
      <c r="O170" s="484" t="s">
        <v>240</v>
      </c>
      <c r="P170" s="465">
        <v>44483</v>
      </c>
      <c r="Q170" s="465"/>
      <c r="R170" s="484" t="s">
        <v>203</v>
      </c>
      <c r="S170" s="484" t="s">
        <v>1090</v>
      </c>
      <c r="T170" s="484" t="s">
        <v>1091</v>
      </c>
    </row>
    <row r="171" spans="1:20">
      <c r="A171" t="s">
        <v>585</v>
      </c>
      <c r="B171" s="484" t="s">
        <v>230</v>
      </c>
      <c r="C171" t="s">
        <v>1070</v>
      </c>
      <c r="D171" s="484" t="s">
        <v>1092</v>
      </c>
      <c r="E171" s="484" t="s">
        <v>1093</v>
      </c>
      <c r="F171" s="484" t="s">
        <v>203</v>
      </c>
      <c r="G171" t="s">
        <v>235</v>
      </c>
      <c r="H171" s="464">
        <v>43891</v>
      </c>
      <c r="I171" s="484" t="s">
        <v>240</v>
      </c>
      <c r="J171" t="s">
        <v>279</v>
      </c>
      <c r="K171" t="s">
        <v>238</v>
      </c>
      <c r="L171" t="s">
        <v>280</v>
      </c>
      <c r="M171" s="465">
        <v>43927</v>
      </c>
      <c r="N171" s="484" t="s">
        <v>240</v>
      </c>
      <c r="O171" s="484" t="s">
        <v>240</v>
      </c>
      <c r="P171" s="465">
        <v>44110</v>
      </c>
      <c r="Q171" s="465"/>
      <c r="R171" s="484" t="s">
        <v>265</v>
      </c>
      <c r="S171" s="484" t="s">
        <v>1094</v>
      </c>
      <c r="T171" s="484" t="s">
        <v>1095</v>
      </c>
    </row>
    <row r="172" spans="1:20">
      <c r="A172" t="s">
        <v>585</v>
      </c>
      <c r="B172" s="484" t="s">
        <v>230</v>
      </c>
      <c r="C172" t="s">
        <v>1070</v>
      </c>
      <c r="D172" s="484" t="s">
        <v>1096</v>
      </c>
      <c r="E172" s="484" t="s">
        <v>1097</v>
      </c>
      <c r="F172" s="484" t="s">
        <v>240</v>
      </c>
      <c r="H172" s="464"/>
      <c r="I172" s="484" t="s">
        <v>1098</v>
      </c>
      <c r="J172" t="s">
        <v>1099</v>
      </c>
      <c r="K172" t="s">
        <v>238</v>
      </c>
      <c r="L172" t="s">
        <v>1029</v>
      </c>
      <c r="M172" s="465">
        <v>43570</v>
      </c>
      <c r="N172" s="484" t="s">
        <v>240</v>
      </c>
      <c r="O172" s="484" t="s">
        <v>240</v>
      </c>
      <c r="P172" s="465">
        <v>43753</v>
      </c>
      <c r="Q172" s="465">
        <v>43784</v>
      </c>
      <c r="R172" s="484" t="s">
        <v>203</v>
      </c>
      <c r="S172" s="484" t="s">
        <v>1097</v>
      </c>
      <c r="T172" s="484" t="s">
        <v>1100</v>
      </c>
    </row>
    <row r="173" spans="1:20">
      <c r="A173" t="s">
        <v>324</v>
      </c>
      <c r="B173" s="484" t="s">
        <v>230</v>
      </c>
      <c r="C173" t="s">
        <v>1070</v>
      </c>
      <c r="D173" s="484" t="s">
        <v>1101</v>
      </c>
      <c r="E173" s="484" t="s">
        <v>1102</v>
      </c>
      <c r="F173" s="484" t="s">
        <v>240</v>
      </c>
      <c r="H173" s="464"/>
      <c r="I173" s="484" t="s">
        <v>240</v>
      </c>
      <c r="J173" t="s">
        <v>1103</v>
      </c>
      <c r="K173" t="s">
        <v>238</v>
      </c>
      <c r="L173" t="s">
        <v>403</v>
      </c>
      <c r="M173" s="465">
        <v>43035</v>
      </c>
      <c r="N173" s="484" t="s">
        <v>240</v>
      </c>
      <c r="O173" s="484" t="s">
        <v>240</v>
      </c>
      <c r="P173" s="465">
        <v>43399</v>
      </c>
      <c r="Q173" s="465"/>
      <c r="R173" s="484" t="s">
        <v>203</v>
      </c>
      <c r="S173" s="484" t="s">
        <v>1102</v>
      </c>
      <c r="T173" s="484" t="s">
        <v>1104</v>
      </c>
    </row>
    <row r="174" spans="1:20">
      <c r="A174" t="s">
        <v>456</v>
      </c>
      <c r="B174" s="484" t="s">
        <v>230</v>
      </c>
      <c r="C174" t="s">
        <v>1052</v>
      </c>
      <c r="D174" s="484" t="s">
        <v>1105</v>
      </c>
      <c r="E174" s="484" t="s">
        <v>1106</v>
      </c>
      <c r="F174" s="484" t="s">
        <v>234</v>
      </c>
      <c r="G174" t="s">
        <v>235</v>
      </c>
      <c r="H174" s="464">
        <v>43983</v>
      </c>
      <c r="I174" s="484" t="s">
        <v>240</v>
      </c>
      <c r="J174" t="s">
        <v>974</v>
      </c>
      <c r="K174" t="s">
        <v>238</v>
      </c>
      <c r="L174" t="s">
        <v>1107</v>
      </c>
      <c r="M174" s="465">
        <v>44105</v>
      </c>
      <c r="N174" s="484" t="s">
        <v>240</v>
      </c>
      <c r="O174" s="484" t="s">
        <v>241</v>
      </c>
      <c r="P174" s="465">
        <v>44347</v>
      </c>
      <c r="Q174" s="465"/>
      <c r="R174" s="484" t="s">
        <v>203</v>
      </c>
      <c r="S174" s="484" t="s">
        <v>1108</v>
      </c>
      <c r="T174" s="484" t="s">
        <v>1109</v>
      </c>
    </row>
    <row r="175" spans="1:20">
      <c r="A175" t="s">
        <v>1110</v>
      </c>
      <c r="B175" s="484" t="s">
        <v>230</v>
      </c>
      <c r="C175" t="s">
        <v>317</v>
      </c>
      <c r="D175" s="484" t="s">
        <v>1111</v>
      </c>
      <c r="E175" s="484" t="s">
        <v>1112</v>
      </c>
      <c r="F175" s="484" t="s">
        <v>203</v>
      </c>
      <c r="G175" t="s">
        <v>235</v>
      </c>
      <c r="H175" s="464">
        <v>43891</v>
      </c>
      <c r="I175" s="484" t="s">
        <v>240</v>
      </c>
      <c r="J175" t="s">
        <v>1113</v>
      </c>
      <c r="K175" t="s">
        <v>238</v>
      </c>
      <c r="L175" t="s">
        <v>461</v>
      </c>
      <c r="M175" s="465">
        <v>44047</v>
      </c>
      <c r="N175" s="484" t="s">
        <v>240</v>
      </c>
      <c r="O175" s="484" t="s">
        <v>240</v>
      </c>
      <c r="P175" s="465">
        <v>44412</v>
      </c>
      <c r="Q175" s="465">
        <v>44504</v>
      </c>
      <c r="R175" s="484" t="s">
        <v>640</v>
      </c>
      <c r="S175" s="484" t="s">
        <v>1114</v>
      </c>
      <c r="T175" s="484" t="s">
        <v>1115</v>
      </c>
    </row>
    <row r="176" spans="1:20">
      <c r="A176" t="s">
        <v>1110</v>
      </c>
      <c r="B176" s="484" t="s">
        <v>230</v>
      </c>
      <c r="C176" t="s">
        <v>253</v>
      </c>
      <c r="D176" s="484" t="s">
        <v>1116</v>
      </c>
      <c r="E176" s="484" t="s">
        <v>1117</v>
      </c>
      <c r="F176" s="484" t="s">
        <v>234</v>
      </c>
      <c r="G176" t="s">
        <v>235</v>
      </c>
      <c r="H176" s="464">
        <v>43891</v>
      </c>
      <c r="I176" s="484" t="s">
        <v>240</v>
      </c>
      <c r="J176" t="s">
        <v>1118</v>
      </c>
      <c r="K176" t="s">
        <v>238</v>
      </c>
      <c r="L176" t="s">
        <v>461</v>
      </c>
      <c r="M176" s="465">
        <v>44075</v>
      </c>
      <c r="N176" s="484" t="s">
        <v>240</v>
      </c>
      <c r="O176" s="484" t="s">
        <v>240</v>
      </c>
      <c r="P176" s="465">
        <v>44440</v>
      </c>
      <c r="Q176" s="465">
        <v>44531</v>
      </c>
      <c r="R176" s="484" t="s">
        <v>640</v>
      </c>
      <c r="S176" s="484" t="s">
        <v>1119</v>
      </c>
      <c r="T176" s="484" t="s">
        <v>1120</v>
      </c>
    </row>
    <row r="177" spans="1:20">
      <c r="A177" t="s">
        <v>456</v>
      </c>
      <c r="B177" s="484" t="s">
        <v>230</v>
      </c>
      <c r="C177" t="s">
        <v>457</v>
      </c>
      <c r="D177" s="484" t="s">
        <v>1121</v>
      </c>
      <c r="E177" s="484" t="s">
        <v>1122</v>
      </c>
      <c r="F177" s="484" t="s">
        <v>234</v>
      </c>
      <c r="G177" t="s">
        <v>235</v>
      </c>
      <c r="H177" s="464"/>
      <c r="I177" s="484" t="s">
        <v>240</v>
      </c>
      <c r="J177" t="s">
        <v>1123</v>
      </c>
      <c r="K177" t="s">
        <v>238</v>
      </c>
      <c r="L177" t="s">
        <v>461</v>
      </c>
      <c r="M177" s="465">
        <v>44013</v>
      </c>
      <c r="N177" s="484" t="s">
        <v>240</v>
      </c>
      <c r="O177" s="484" t="s">
        <v>241</v>
      </c>
      <c r="P177" s="465">
        <v>44377</v>
      </c>
      <c r="Q177" s="465">
        <v>44470</v>
      </c>
      <c r="R177" s="484" t="s">
        <v>203</v>
      </c>
      <c r="S177" s="484" t="s">
        <v>1124</v>
      </c>
      <c r="T177" s="484" t="s">
        <v>1125</v>
      </c>
    </row>
    <row r="178" spans="1:20">
      <c r="A178" t="s">
        <v>456</v>
      </c>
      <c r="B178" s="484" t="s">
        <v>230</v>
      </c>
      <c r="C178" t="s">
        <v>457</v>
      </c>
      <c r="D178" s="484" t="s">
        <v>1126</v>
      </c>
      <c r="E178" s="484" t="s">
        <v>1127</v>
      </c>
      <c r="F178" s="484" t="s">
        <v>234</v>
      </c>
      <c r="G178" t="s">
        <v>235</v>
      </c>
      <c r="H178" s="464">
        <v>43983</v>
      </c>
      <c r="I178" s="484" t="s">
        <v>240</v>
      </c>
      <c r="J178" t="s">
        <v>1128</v>
      </c>
      <c r="K178" t="s">
        <v>238</v>
      </c>
      <c r="L178" t="s">
        <v>403</v>
      </c>
      <c r="M178" s="465">
        <v>44037</v>
      </c>
      <c r="N178" s="484" t="s">
        <v>240</v>
      </c>
      <c r="O178" s="484" t="s">
        <v>240</v>
      </c>
      <c r="P178" s="465">
        <v>44401</v>
      </c>
      <c r="Q178" s="465"/>
      <c r="R178" s="484" t="s">
        <v>203</v>
      </c>
      <c r="S178" s="484" t="s">
        <v>240</v>
      </c>
      <c r="T178" s="484" t="s">
        <v>1129</v>
      </c>
    </row>
    <row r="179" spans="1:20">
      <c r="A179" t="s">
        <v>450</v>
      </c>
      <c r="B179" s="484" t="s">
        <v>230</v>
      </c>
      <c r="C179" t="s">
        <v>733</v>
      </c>
      <c r="D179" s="484" t="s">
        <v>1130</v>
      </c>
      <c r="E179" s="484" t="s">
        <v>1131</v>
      </c>
      <c r="F179" s="484" t="s">
        <v>240</v>
      </c>
      <c r="H179" s="464"/>
      <c r="I179" s="484" t="s">
        <v>240</v>
      </c>
      <c r="J179" t="s">
        <v>1132</v>
      </c>
      <c r="K179" t="s">
        <v>238</v>
      </c>
      <c r="L179" t="s">
        <v>1107</v>
      </c>
      <c r="M179" s="465">
        <v>43924</v>
      </c>
      <c r="N179" s="484" t="s">
        <v>240</v>
      </c>
      <c r="O179" s="484" t="s">
        <v>240</v>
      </c>
      <c r="P179" s="465">
        <v>44167</v>
      </c>
      <c r="Q179" s="465"/>
      <c r="R179" s="484" t="s">
        <v>265</v>
      </c>
      <c r="S179" s="484" t="s">
        <v>1131</v>
      </c>
      <c r="T179" s="484" t="s">
        <v>240</v>
      </c>
    </row>
    <row r="180" spans="1:20">
      <c r="A180" t="s">
        <v>392</v>
      </c>
      <c r="B180" s="484" t="s">
        <v>230</v>
      </c>
      <c r="C180" t="s">
        <v>231</v>
      </c>
      <c r="D180" s="484" t="s">
        <v>1133</v>
      </c>
      <c r="E180" s="484" t="s">
        <v>1134</v>
      </c>
      <c r="F180" s="484" t="s">
        <v>234</v>
      </c>
      <c r="G180" t="s">
        <v>235</v>
      </c>
      <c r="H180" s="464"/>
      <c r="I180" s="484" t="s">
        <v>1135</v>
      </c>
      <c r="J180" t="s">
        <v>900</v>
      </c>
      <c r="K180" t="s">
        <v>238</v>
      </c>
      <c r="L180" t="s">
        <v>264</v>
      </c>
      <c r="M180" s="465">
        <v>43570</v>
      </c>
      <c r="N180" s="484" t="s">
        <v>240</v>
      </c>
      <c r="O180" s="484" t="s">
        <v>241</v>
      </c>
      <c r="P180" s="465">
        <v>43752</v>
      </c>
      <c r="Q180" s="465"/>
      <c r="R180" s="484" t="s">
        <v>203</v>
      </c>
      <c r="S180" s="484" t="s">
        <v>1136</v>
      </c>
      <c r="T180" s="484" t="s">
        <v>240</v>
      </c>
    </row>
    <row r="181" spans="1:20">
      <c r="A181" t="s">
        <v>1137</v>
      </c>
      <c r="B181" s="484" t="s">
        <v>230</v>
      </c>
      <c r="C181" t="s">
        <v>1138</v>
      </c>
      <c r="D181" s="484" t="s">
        <v>1139</v>
      </c>
      <c r="E181" s="484" t="s">
        <v>1140</v>
      </c>
      <c r="F181" s="484" t="s">
        <v>203</v>
      </c>
      <c r="G181" t="s">
        <v>235</v>
      </c>
      <c r="H181" s="464">
        <v>43891</v>
      </c>
      <c r="I181" s="484" t="s">
        <v>240</v>
      </c>
      <c r="J181" t="s">
        <v>1141</v>
      </c>
      <c r="K181" t="s">
        <v>238</v>
      </c>
      <c r="L181" t="s">
        <v>410</v>
      </c>
      <c r="M181" s="465">
        <v>44072</v>
      </c>
      <c r="N181" s="484" t="s">
        <v>240</v>
      </c>
      <c r="O181" s="484" t="s">
        <v>240</v>
      </c>
      <c r="P181" s="465">
        <v>44437</v>
      </c>
      <c r="Q181" s="465"/>
      <c r="R181" s="484" t="s">
        <v>640</v>
      </c>
      <c r="S181" s="484" t="s">
        <v>1142</v>
      </c>
      <c r="T181" s="484" t="s">
        <v>240</v>
      </c>
    </row>
    <row r="182" spans="1:20">
      <c r="A182" t="s">
        <v>382</v>
      </c>
      <c r="B182" s="484" t="s">
        <v>230</v>
      </c>
      <c r="C182" t="s">
        <v>1143</v>
      </c>
      <c r="D182" s="484" t="s">
        <v>1144</v>
      </c>
      <c r="E182" s="484" t="s">
        <v>1145</v>
      </c>
      <c r="F182" s="484" t="s">
        <v>234</v>
      </c>
      <c r="G182" t="s">
        <v>235</v>
      </c>
      <c r="H182" s="464">
        <v>43891</v>
      </c>
      <c r="I182" s="484" t="s">
        <v>240</v>
      </c>
      <c r="J182" t="s">
        <v>856</v>
      </c>
      <c r="K182" t="s">
        <v>238</v>
      </c>
      <c r="L182" t="s">
        <v>410</v>
      </c>
      <c r="M182" s="465">
        <v>44013</v>
      </c>
      <c r="N182" s="484" t="s">
        <v>240</v>
      </c>
      <c r="O182" s="484" t="s">
        <v>240</v>
      </c>
      <c r="P182" s="465">
        <v>44378</v>
      </c>
      <c r="Q182" s="465"/>
      <c r="R182" s="484" t="s">
        <v>640</v>
      </c>
      <c r="S182" s="484" t="s">
        <v>1145</v>
      </c>
      <c r="T182" s="484" t="s">
        <v>240</v>
      </c>
    </row>
    <row r="183" spans="1:20">
      <c r="A183" t="s">
        <v>1137</v>
      </c>
      <c r="B183" s="484" t="s">
        <v>230</v>
      </c>
      <c r="C183" t="s">
        <v>482</v>
      </c>
      <c r="D183" s="484" t="s">
        <v>1146</v>
      </c>
      <c r="E183" s="484" t="s">
        <v>1147</v>
      </c>
      <c r="F183" s="484" t="s">
        <v>203</v>
      </c>
      <c r="G183" t="s">
        <v>235</v>
      </c>
      <c r="H183" s="464">
        <v>43891</v>
      </c>
      <c r="I183" s="484" t="s">
        <v>240</v>
      </c>
      <c r="J183" t="s">
        <v>1148</v>
      </c>
      <c r="K183" t="s">
        <v>238</v>
      </c>
      <c r="L183" t="s">
        <v>410</v>
      </c>
      <c r="M183" s="465">
        <v>44050</v>
      </c>
      <c r="N183" s="484" t="s">
        <v>240</v>
      </c>
      <c r="O183" s="484" t="s">
        <v>240</v>
      </c>
      <c r="P183" s="465">
        <v>44415</v>
      </c>
      <c r="Q183" s="465"/>
      <c r="R183" s="484" t="s">
        <v>640</v>
      </c>
      <c r="S183" s="484" t="s">
        <v>1149</v>
      </c>
      <c r="T183" s="484" t="s">
        <v>240</v>
      </c>
    </row>
    <row r="184" spans="1:20">
      <c r="A184" t="s">
        <v>1137</v>
      </c>
      <c r="B184" s="484" t="s">
        <v>230</v>
      </c>
      <c r="C184" t="s">
        <v>253</v>
      </c>
      <c r="D184" s="484" t="s">
        <v>1150</v>
      </c>
      <c r="E184" s="484" t="s">
        <v>1151</v>
      </c>
      <c r="F184" s="484" t="s">
        <v>234</v>
      </c>
      <c r="G184" t="s">
        <v>235</v>
      </c>
      <c r="H184" s="464">
        <v>43891</v>
      </c>
      <c r="I184" s="484" t="s">
        <v>240</v>
      </c>
      <c r="J184" t="s">
        <v>1152</v>
      </c>
      <c r="K184" t="s">
        <v>238</v>
      </c>
      <c r="L184" t="s">
        <v>410</v>
      </c>
      <c r="M184" s="465">
        <v>44075</v>
      </c>
      <c r="N184" s="484" t="s">
        <v>240</v>
      </c>
      <c r="O184" s="484" t="s">
        <v>240</v>
      </c>
      <c r="P184" s="465">
        <v>44440</v>
      </c>
      <c r="Q184" s="465"/>
      <c r="R184" s="484" t="s">
        <v>640</v>
      </c>
      <c r="S184" s="484" t="s">
        <v>1151</v>
      </c>
      <c r="T184" s="484" t="s">
        <v>240</v>
      </c>
    </row>
    <row r="185" spans="1:20">
      <c r="A185" t="s">
        <v>585</v>
      </c>
      <c r="B185" s="484" t="s">
        <v>230</v>
      </c>
      <c r="C185" t="s">
        <v>331</v>
      </c>
      <c r="D185" s="484" t="s">
        <v>1153</v>
      </c>
      <c r="E185" s="484" t="s">
        <v>1154</v>
      </c>
      <c r="F185" s="484" t="s">
        <v>240</v>
      </c>
      <c r="H185" s="464"/>
      <c r="I185" s="484" t="s">
        <v>240</v>
      </c>
      <c r="J185" t="s">
        <v>1155</v>
      </c>
      <c r="K185" t="s">
        <v>238</v>
      </c>
      <c r="L185" t="s">
        <v>280</v>
      </c>
      <c r="M185" s="465">
        <v>43649</v>
      </c>
      <c r="N185" s="484" t="s">
        <v>240</v>
      </c>
      <c r="O185" s="484" t="s">
        <v>240</v>
      </c>
      <c r="P185" s="465">
        <v>43833</v>
      </c>
      <c r="Q185" s="465"/>
      <c r="R185" s="484" t="s">
        <v>203</v>
      </c>
      <c r="S185" s="484" t="s">
        <v>1154</v>
      </c>
      <c r="T185" s="484" t="s">
        <v>240</v>
      </c>
    </row>
    <row r="186" spans="1:20">
      <c r="A186" t="s">
        <v>585</v>
      </c>
      <c r="B186" s="484" t="s">
        <v>230</v>
      </c>
      <c r="C186" t="s">
        <v>253</v>
      </c>
      <c r="D186" s="484" t="s">
        <v>1156</v>
      </c>
      <c r="E186" s="484" t="s">
        <v>1157</v>
      </c>
      <c r="F186" s="484" t="s">
        <v>240</v>
      </c>
      <c r="H186" s="464"/>
      <c r="I186" s="484" t="s">
        <v>240</v>
      </c>
      <c r="J186" t="s">
        <v>1158</v>
      </c>
      <c r="K186" t="s">
        <v>238</v>
      </c>
      <c r="L186" t="s">
        <v>280</v>
      </c>
      <c r="M186" s="465">
        <v>43647</v>
      </c>
      <c r="N186" s="484" t="s">
        <v>240</v>
      </c>
      <c r="O186" s="484" t="s">
        <v>240</v>
      </c>
      <c r="P186" s="465">
        <v>43831</v>
      </c>
      <c r="Q186" s="465"/>
      <c r="R186" s="484" t="s">
        <v>203</v>
      </c>
      <c r="S186" s="484" t="s">
        <v>1157</v>
      </c>
      <c r="T186" s="484" t="s">
        <v>1159</v>
      </c>
    </row>
    <row r="187" spans="1:20">
      <c r="A187" t="s">
        <v>585</v>
      </c>
      <c r="B187" s="484" t="s">
        <v>230</v>
      </c>
      <c r="C187" t="s">
        <v>253</v>
      </c>
      <c r="D187" s="484" t="s">
        <v>1160</v>
      </c>
      <c r="E187" s="484" t="s">
        <v>1161</v>
      </c>
      <c r="F187" s="484" t="s">
        <v>240</v>
      </c>
      <c r="H187" s="464"/>
      <c r="I187" s="484" t="s">
        <v>240</v>
      </c>
      <c r="J187" t="s">
        <v>1162</v>
      </c>
      <c r="K187" t="s">
        <v>238</v>
      </c>
      <c r="L187" t="s">
        <v>572</v>
      </c>
      <c r="M187" s="465">
        <v>43636</v>
      </c>
      <c r="N187" s="484" t="s">
        <v>240</v>
      </c>
      <c r="O187" s="484" t="s">
        <v>240</v>
      </c>
      <c r="P187" s="465">
        <v>43881</v>
      </c>
      <c r="Q187" s="465"/>
      <c r="R187" s="484" t="s">
        <v>203</v>
      </c>
      <c r="S187" s="484" t="s">
        <v>1161</v>
      </c>
      <c r="T187" s="484" t="s">
        <v>1163</v>
      </c>
    </row>
    <row r="188" spans="1:20">
      <c r="A188" t="s">
        <v>585</v>
      </c>
      <c r="B188" s="484" t="s">
        <v>230</v>
      </c>
      <c r="C188" t="s">
        <v>1070</v>
      </c>
      <c r="D188" s="484" t="s">
        <v>1164</v>
      </c>
      <c r="E188" s="484" t="s">
        <v>1165</v>
      </c>
      <c r="F188" s="484" t="s">
        <v>240</v>
      </c>
      <c r="H188" s="464"/>
      <c r="I188" s="484" t="s">
        <v>240</v>
      </c>
      <c r="J188" t="s">
        <v>1166</v>
      </c>
      <c r="K188" t="s">
        <v>238</v>
      </c>
      <c r="L188" t="s">
        <v>634</v>
      </c>
      <c r="M188" s="465">
        <v>43650</v>
      </c>
      <c r="N188" s="484" t="s">
        <v>240</v>
      </c>
      <c r="O188" s="484" t="s">
        <v>240</v>
      </c>
      <c r="P188" s="465">
        <v>43925</v>
      </c>
      <c r="Q188" s="465"/>
      <c r="R188" s="484" t="s">
        <v>203</v>
      </c>
      <c r="S188" s="484" t="s">
        <v>1165</v>
      </c>
      <c r="T188" s="484" t="s">
        <v>1167</v>
      </c>
    </row>
    <row r="189" spans="1:20">
      <c r="A189" t="s">
        <v>776</v>
      </c>
      <c r="B189" s="484" t="s">
        <v>230</v>
      </c>
      <c r="C189" t="s">
        <v>231</v>
      </c>
      <c r="D189" s="484" t="s">
        <v>1168</v>
      </c>
      <c r="E189" s="484" t="s">
        <v>1169</v>
      </c>
      <c r="F189" s="484" t="s">
        <v>234</v>
      </c>
      <c r="G189" t="s">
        <v>235</v>
      </c>
      <c r="H189" s="464"/>
      <c r="I189" s="484" t="s">
        <v>1170</v>
      </c>
      <c r="J189" t="s">
        <v>1171</v>
      </c>
      <c r="K189" t="s">
        <v>238</v>
      </c>
      <c r="L189" t="s">
        <v>410</v>
      </c>
      <c r="M189" s="465">
        <v>43876</v>
      </c>
      <c r="N189" s="484" t="s">
        <v>240</v>
      </c>
      <c r="O189" s="484" t="s">
        <v>241</v>
      </c>
      <c r="P189" s="465">
        <v>44242</v>
      </c>
      <c r="Q189" s="465"/>
      <c r="R189" s="484" t="s">
        <v>203</v>
      </c>
      <c r="S189" s="484" t="s">
        <v>1172</v>
      </c>
      <c r="T189" s="484" t="s">
        <v>1173</v>
      </c>
    </row>
    <row r="190" spans="1:20">
      <c r="A190" t="s">
        <v>392</v>
      </c>
      <c r="B190" s="484" t="s">
        <v>230</v>
      </c>
      <c r="C190" t="s">
        <v>1070</v>
      </c>
      <c r="D190" s="484" t="s">
        <v>1174</v>
      </c>
      <c r="E190" s="484" t="s">
        <v>1175</v>
      </c>
      <c r="F190" s="484" t="s">
        <v>240</v>
      </c>
      <c r="H190" s="464"/>
      <c r="I190" s="484" t="s">
        <v>240</v>
      </c>
      <c r="J190" t="s">
        <v>1084</v>
      </c>
      <c r="K190" t="s">
        <v>238</v>
      </c>
      <c r="L190" t="s">
        <v>403</v>
      </c>
      <c r="M190" s="465">
        <v>43617</v>
      </c>
      <c r="N190" s="484" t="s">
        <v>240</v>
      </c>
      <c r="O190" s="484" t="s">
        <v>240</v>
      </c>
      <c r="P190" s="465">
        <v>43982</v>
      </c>
      <c r="Q190" s="465"/>
      <c r="R190" s="484" t="s">
        <v>203</v>
      </c>
      <c r="S190" s="484" t="s">
        <v>1175</v>
      </c>
      <c r="T190" s="484" t="s">
        <v>240</v>
      </c>
    </row>
    <row r="191" spans="1:20">
      <c r="A191" t="s">
        <v>392</v>
      </c>
      <c r="B191" s="484" t="s">
        <v>230</v>
      </c>
      <c r="C191" t="s">
        <v>253</v>
      </c>
      <c r="D191" s="484" t="s">
        <v>1176</v>
      </c>
      <c r="E191" s="484" t="s">
        <v>1177</v>
      </c>
      <c r="F191" s="484" t="s">
        <v>240</v>
      </c>
      <c r="H191" s="464"/>
      <c r="I191" s="484" t="s">
        <v>240</v>
      </c>
      <c r="J191" t="s">
        <v>1084</v>
      </c>
      <c r="K191" t="s">
        <v>238</v>
      </c>
      <c r="L191" t="s">
        <v>403</v>
      </c>
      <c r="M191" s="465">
        <v>43617</v>
      </c>
      <c r="N191" s="484" t="s">
        <v>240</v>
      </c>
      <c r="O191" s="484" t="s">
        <v>240</v>
      </c>
      <c r="P191" s="465">
        <v>43982</v>
      </c>
      <c r="Q191" s="465"/>
      <c r="R191" s="484" t="s">
        <v>203</v>
      </c>
      <c r="S191" s="484" t="s">
        <v>1177</v>
      </c>
      <c r="T191" s="484" t="s">
        <v>1178</v>
      </c>
    </row>
    <row r="192" spans="1:20">
      <c r="A192" t="s">
        <v>1137</v>
      </c>
      <c r="B192" s="484" t="s">
        <v>230</v>
      </c>
      <c r="C192" t="s">
        <v>341</v>
      </c>
      <c r="D192" s="484" t="s">
        <v>1179</v>
      </c>
      <c r="E192" s="484" t="s">
        <v>1180</v>
      </c>
      <c r="F192" s="484" t="s">
        <v>240</v>
      </c>
      <c r="H192" s="464">
        <v>43891</v>
      </c>
      <c r="I192" s="484" t="s">
        <v>240</v>
      </c>
      <c r="J192" t="s">
        <v>1181</v>
      </c>
      <c r="K192" t="s">
        <v>238</v>
      </c>
      <c r="L192" t="s">
        <v>410</v>
      </c>
      <c r="M192" s="465">
        <v>44056</v>
      </c>
      <c r="N192" s="484" t="s">
        <v>240</v>
      </c>
      <c r="O192" s="484" t="s">
        <v>240</v>
      </c>
      <c r="P192" s="465">
        <v>44421</v>
      </c>
      <c r="Q192" s="465"/>
      <c r="R192" s="484" t="s">
        <v>640</v>
      </c>
      <c r="S192" s="484" t="s">
        <v>1182</v>
      </c>
      <c r="T192" s="484" t="s">
        <v>240</v>
      </c>
    </row>
    <row r="193" spans="1:20">
      <c r="A193" t="s">
        <v>368</v>
      </c>
      <c r="B193" s="484" t="s">
        <v>230</v>
      </c>
      <c r="C193" t="s">
        <v>317</v>
      </c>
      <c r="D193" s="484" t="s">
        <v>1183</v>
      </c>
      <c r="E193" s="484" t="s">
        <v>1184</v>
      </c>
      <c r="F193" s="484" t="s">
        <v>240</v>
      </c>
      <c r="H193" s="464"/>
      <c r="I193" s="484" t="s">
        <v>240</v>
      </c>
      <c r="J193" t="s">
        <v>1011</v>
      </c>
      <c r="K193" t="s">
        <v>238</v>
      </c>
      <c r="L193" t="s">
        <v>634</v>
      </c>
      <c r="M193" s="465">
        <v>43929</v>
      </c>
      <c r="N193" s="484" t="s">
        <v>240</v>
      </c>
      <c r="O193" s="484" t="s">
        <v>240</v>
      </c>
      <c r="P193" s="465">
        <v>44112</v>
      </c>
      <c r="Q193" s="465">
        <v>44204</v>
      </c>
      <c r="R193" s="484" t="s">
        <v>265</v>
      </c>
      <c r="S193" s="484" t="s">
        <v>1184</v>
      </c>
      <c r="T193" s="484" t="s">
        <v>1185</v>
      </c>
    </row>
    <row r="194" spans="1:20">
      <c r="A194" t="s">
        <v>368</v>
      </c>
      <c r="B194" s="484" t="s">
        <v>230</v>
      </c>
      <c r="C194" t="s">
        <v>1186</v>
      </c>
      <c r="D194" s="484" t="s">
        <v>1187</v>
      </c>
      <c r="E194" s="484" t="s">
        <v>1188</v>
      </c>
      <c r="F194" s="484" t="s">
        <v>240</v>
      </c>
      <c r="H194" s="464"/>
      <c r="I194" s="484" t="s">
        <v>240</v>
      </c>
      <c r="J194" t="s">
        <v>1011</v>
      </c>
      <c r="K194" t="s">
        <v>238</v>
      </c>
      <c r="L194" t="s">
        <v>634</v>
      </c>
      <c r="M194" s="465">
        <v>43929</v>
      </c>
      <c r="N194" s="484" t="s">
        <v>240</v>
      </c>
      <c r="O194" s="484" t="s">
        <v>240</v>
      </c>
      <c r="P194" s="465">
        <v>44112</v>
      </c>
      <c r="Q194" s="465">
        <v>44204</v>
      </c>
      <c r="R194" s="484" t="s">
        <v>265</v>
      </c>
      <c r="S194" s="484" t="s">
        <v>1188</v>
      </c>
      <c r="T194" s="484" t="s">
        <v>1189</v>
      </c>
    </row>
    <row r="195" spans="1:20">
      <c r="A195" t="s">
        <v>475</v>
      </c>
      <c r="B195" s="484" t="s">
        <v>230</v>
      </c>
      <c r="C195" t="s">
        <v>331</v>
      </c>
      <c r="D195" s="484" t="s">
        <v>1190</v>
      </c>
      <c r="E195" s="484" t="s">
        <v>1191</v>
      </c>
      <c r="F195" s="484" t="s">
        <v>234</v>
      </c>
      <c r="G195" t="s">
        <v>235</v>
      </c>
      <c r="H195" s="464">
        <v>43983</v>
      </c>
      <c r="I195" s="484" t="s">
        <v>240</v>
      </c>
      <c r="J195" t="s">
        <v>1192</v>
      </c>
      <c r="K195" t="s">
        <v>238</v>
      </c>
      <c r="L195" t="s">
        <v>550</v>
      </c>
      <c r="M195" s="465">
        <v>44075</v>
      </c>
      <c r="N195" s="484" t="s">
        <v>240</v>
      </c>
      <c r="O195" s="484" t="s">
        <v>240</v>
      </c>
      <c r="P195" s="465">
        <v>44440</v>
      </c>
      <c r="Q195" s="465">
        <v>44530</v>
      </c>
      <c r="R195" s="484" t="s">
        <v>203</v>
      </c>
      <c r="S195" s="484" t="s">
        <v>1191</v>
      </c>
      <c r="T195" s="484" t="s">
        <v>240</v>
      </c>
    </row>
    <row r="196" spans="1:20">
      <c r="A196" t="s">
        <v>456</v>
      </c>
      <c r="B196" s="484" t="s">
        <v>230</v>
      </c>
      <c r="C196" t="s">
        <v>317</v>
      </c>
      <c r="D196" s="484" t="s">
        <v>1193</v>
      </c>
      <c r="E196" s="484" t="s">
        <v>1194</v>
      </c>
      <c r="F196" s="484" t="s">
        <v>234</v>
      </c>
      <c r="G196" t="s">
        <v>235</v>
      </c>
      <c r="H196" s="464">
        <v>43983</v>
      </c>
      <c r="I196" s="484" t="s">
        <v>240</v>
      </c>
      <c r="J196" t="s">
        <v>327</v>
      </c>
      <c r="K196" t="s">
        <v>238</v>
      </c>
      <c r="L196" t="s">
        <v>622</v>
      </c>
      <c r="M196" s="465">
        <v>44013</v>
      </c>
      <c r="N196" s="484" t="s">
        <v>240</v>
      </c>
      <c r="O196" s="484" t="s">
        <v>241</v>
      </c>
      <c r="P196" s="465">
        <v>44377</v>
      </c>
      <c r="Q196" s="465">
        <v>44561</v>
      </c>
      <c r="R196" s="484" t="s">
        <v>203</v>
      </c>
      <c r="S196" s="484" t="s">
        <v>1194</v>
      </c>
      <c r="T196" s="484" t="s">
        <v>1195</v>
      </c>
    </row>
    <row r="197" spans="1:20">
      <c r="A197" t="s">
        <v>456</v>
      </c>
      <c r="B197" s="484" t="s">
        <v>230</v>
      </c>
      <c r="C197" t="s">
        <v>331</v>
      </c>
      <c r="D197" s="484" t="s">
        <v>1196</v>
      </c>
      <c r="E197" s="484" t="s">
        <v>1197</v>
      </c>
      <c r="F197" s="484" t="s">
        <v>234</v>
      </c>
      <c r="G197" t="s">
        <v>235</v>
      </c>
      <c r="H197" s="464">
        <v>43983</v>
      </c>
      <c r="I197" s="484" t="s">
        <v>240</v>
      </c>
      <c r="J197" t="s">
        <v>1198</v>
      </c>
      <c r="K197" t="s">
        <v>238</v>
      </c>
      <c r="L197" t="s">
        <v>611</v>
      </c>
      <c r="M197" s="465">
        <v>44013</v>
      </c>
      <c r="N197" s="484" t="s">
        <v>240</v>
      </c>
      <c r="O197" s="484" t="s">
        <v>241</v>
      </c>
      <c r="P197" s="465">
        <v>44377</v>
      </c>
      <c r="Q197" s="465"/>
      <c r="R197" s="484" t="s">
        <v>203</v>
      </c>
      <c r="S197" s="484" t="s">
        <v>1197</v>
      </c>
      <c r="T197" s="484" t="s">
        <v>1199</v>
      </c>
    </row>
    <row r="198" spans="1:20">
      <c r="A198" t="s">
        <v>456</v>
      </c>
      <c r="B198" s="484" t="s">
        <v>230</v>
      </c>
      <c r="C198" t="s">
        <v>253</v>
      </c>
      <c r="D198" s="484" t="s">
        <v>1200</v>
      </c>
      <c r="E198" s="484" t="s">
        <v>1201</v>
      </c>
      <c r="F198" s="484" t="s">
        <v>234</v>
      </c>
      <c r="G198" t="s">
        <v>235</v>
      </c>
      <c r="H198" s="464">
        <v>43983</v>
      </c>
      <c r="I198" s="484" t="s">
        <v>240</v>
      </c>
      <c r="J198" t="s">
        <v>856</v>
      </c>
      <c r="K198" t="s">
        <v>238</v>
      </c>
      <c r="L198" t="s">
        <v>410</v>
      </c>
      <c r="M198" s="465">
        <v>44013</v>
      </c>
      <c r="N198" s="484" t="s">
        <v>240</v>
      </c>
      <c r="O198" s="484" t="s">
        <v>241</v>
      </c>
      <c r="P198" s="465">
        <v>44287</v>
      </c>
      <c r="Q198" s="465">
        <v>44378</v>
      </c>
      <c r="R198" s="484" t="s">
        <v>203</v>
      </c>
      <c r="S198" s="484" t="s">
        <v>1201</v>
      </c>
      <c r="T198" s="484" t="s">
        <v>1202</v>
      </c>
    </row>
    <row r="199" spans="1:20">
      <c r="A199" t="s">
        <v>456</v>
      </c>
      <c r="B199" s="484" t="s">
        <v>230</v>
      </c>
      <c r="C199" t="s">
        <v>231</v>
      </c>
      <c r="D199" s="484" t="s">
        <v>1203</v>
      </c>
      <c r="E199" s="484" t="s">
        <v>1204</v>
      </c>
      <c r="F199" s="484" t="s">
        <v>234</v>
      </c>
      <c r="G199" t="s">
        <v>235</v>
      </c>
      <c r="H199" s="464">
        <v>43983</v>
      </c>
      <c r="I199" s="484" t="s">
        <v>1205</v>
      </c>
      <c r="J199" t="s">
        <v>883</v>
      </c>
      <c r="K199" t="s">
        <v>238</v>
      </c>
      <c r="L199" t="s">
        <v>429</v>
      </c>
      <c r="M199" s="465">
        <v>44013</v>
      </c>
      <c r="N199" s="484" t="s">
        <v>240</v>
      </c>
      <c r="O199" s="484" t="s">
        <v>241</v>
      </c>
      <c r="P199" s="465">
        <v>44286</v>
      </c>
      <c r="Q199" s="465"/>
      <c r="R199" s="484" t="s">
        <v>203</v>
      </c>
      <c r="S199" s="484" t="s">
        <v>1204</v>
      </c>
      <c r="T199" s="484" t="s">
        <v>1206</v>
      </c>
    </row>
    <row r="200" spans="1:20">
      <c r="A200" t="s">
        <v>456</v>
      </c>
      <c r="B200" s="484" t="s">
        <v>230</v>
      </c>
      <c r="C200" t="s">
        <v>231</v>
      </c>
      <c r="D200" s="484" t="s">
        <v>1207</v>
      </c>
      <c r="E200" s="484" t="s">
        <v>1208</v>
      </c>
      <c r="F200" s="484" t="s">
        <v>234</v>
      </c>
      <c r="G200" t="s">
        <v>235</v>
      </c>
      <c r="H200" s="464">
        <v>43983</v>
      </c>
      <c r="I200" s="484" t="s">
        <v>1209</v>
      </c>
      <c r="J200" t="s">
        <v>1210</v>
      </c>
      <c r="K200" t="s">
        <v>238</v>
      </c>
      <c r="L200" t="s">
        <v>1211</v>
      </c>
      <c r="M200" s="465">
        <v>44037</v>
      </c>
      <c r="N200" s="484" t="s">
        <v>240</v>
      </c>
      <c r="O200" s="484" t="s">
        <v>241</v>
      </c>
      <c r="P200" s="465">
        <v>44402</v>
      </c>
      <c r="Q200" s="465">
        <v>44586</v>
      </c>
      <c r="R200" s="484" t="s">
        <v>203</v>
      </c>
      <c r="S200" s="484" t="s">
        <v>1208</v>
      </c>
      <c r="T200" s="484" t="s">
        <v>1212</v>
      </c>
    </row>
    <row r="201" spans="1:20">
      <c r="A201" t="s">
        <v>456</v>
      </c>
      <c r="B201" s="484" t="s">
        <v>230</v>
      </c>
      <c r="C201" t="s">
        <v>1213</v>
      </c>
      <c r="D201" s="484" t="s">
        <v>1214</v>
      </c>
      <c r="E201" s="484" t="s">
        <v>1215</v>
      </c>
      <c r="F201" s="484" t="s">
        <v>234</v>
      </c>
      <c r="G201" t="s">
        <v>235</v>
      </c>
      <c r="H201" s="464">
        <v>43983</v>
      </c>
      <c r="I201" s="484" t="s">
        <v>240</v>
      </c>
      <c r="J201" t="s">
        <v>1216</v>
      </c>
      <c r="K201" t="s">
        <v>293</v>
      </c>
      <c r="L201" t="s">
        <v>1217</v>
      </c>
      <c r="M201" s="465">
        <v>44105</v>
      </c>
      <c r="N201" s="484" t="s">
        <v>240</v>
      </c>
      <c r="O201" s="484" t="s">
        <v>241</v>
      </c>
      <c r="P201" s="465">
        <v>44470</v>
      </c>
      <c r="Q201" s="465">
        <v>44620</v>
      </c>
      <c r="R201" s="484" t="s">
        <v>203</v>
      </c>
      <c r="S201" s="484" t="s">
        <v>1218</v>
      </c>
      <c r="T201" s="484" t="s">
        <v>1219</v>
      </c>
    </row>
    <row r="202" spans="1:20">
      <c r="A202" t="s">
        <v>747</v>
      </c>
      <c r="B202" s="484" t="s">
        <v>230</v>
      </c>
      <c r="C202" t="s">
        <v>733</v>
      </c>
      <c r="D202" s="484" t="s">
        <v>1220</v>
      </c>
      <c r="E202" s="484" t="s">
        <v>1221</v>
      </c>
      <c r="F202" s="484" t="s">
        <v>234</v>
      </c>
      <c r="G202" t="s">
        <v>235</v>
      </c>
      <c r="H202" s="464">
        <v>43983</v>
      </c>
      <c r="I202" s="484" t="s">
        <v>240</v>
      </c>
      <c r="J202" t="s">
        <v>750</v>
      </c>
      <c r="K202" t="s">
        <v>238</v>
      </c>
      <c r="L202" t="s">
        <v>441</v>
      </c>
      <c r="M202" s="465">
        <v>44075</v>
      </c>
      <c r="N202" s="484" t="s">
        <v>240</v>
      </c>
      <c r="O202" s="484" t="s">
        <v>240</v>
      </c>
      <c r="P202" s="465">
        <v>44222</v>
      </c>
      <c r="Q202" s="465">
        <v>44346</v>
      </c>
      <c r="R202" s="484" t="s">
        <v>203</v>
      </c>
      <c r="S202" s="484" t="s">
        <v>1221</v>
      </c>
      <c r="T202" s="484" t="s">
        <v>240</v>
      </c>
    </row>
    <row r="203" spans="1:20">
      <c r="A203" t="s">
        <v>475</v>
      </c>
      <c r="B203" s="484" t="s">
        <v>230</v>
      </c>
      <c r="C203" t="s">
        <v>253</v>
      </c>
      <c r="D203" s="484" t="s">
        <v>1222</v>
      </c>
      <c r="E203" s="484" t="s">
        <v>1223</v>
      </c>
      <c r="F203" s="484" t="s">
        <v>234</v>
      </c>
      <c r="G203" t="s">
        <v>235</v>
      </c>
      <c r="H203" s="464">
        <v>43983</v>
      </c>
      <c r="I203" s="484" t="s">
        <v>240</v>
      </c>
      <c r="J203" t="s">
        <v>1224</v>
      </c>
      <c r="K203" t="s">
        <v>238</v>
      </c>
      <c r="L203" t="s">
        <v>410</v>
      </c>
      <c r="M203" s="465">
        <v>44097</v>
      </c>
      <c r="N203" s="484" t="s">
        <v>240</v>
      </c>
      <c r="O203" s="484" t="s">
        <v>240</v>
      </c>
      <c r="P203" s="465">
        <v>44462</v>
      </c>
      <c r="Q203" s="465"/>
      <c r="R203" s="484" t="s">
        <v>203</v>
      </c>
      <c r="S203" s="484" t="s">
        <v>1225</v>
      </c>
      <c r="T203" s="484" t="s">
        <v>1226</v>
      </c>
    </row>
    <row r="204" spans="1:20">
      <c r="A204" t="s">
        <v>475</v>
      </c>
      <c r="B204" s="484" t="s">
        <v>230</v>
      </c>
      <c r="C204" t="s">
        <v>476</v>
      </c>
      <c r="D204" s="484" t="s">
        <v>1227</v>
      </c>
      <c r="E204" s="484" t="s">
        <v>1228</v>
      </c>
      <c r="F204" s="484" t="s">
        <v>234</v>
      </c>
      <c r="G204" t="s">
        <v>235</v>
      </c>
      <c r="H204" s="464">
        <v>43983</v>
      </c>
      <c r="I204" s="484" t="s">
        <v>240</v>
      </c>
      <c r="J204" t="s">
        <v>1229</v>
      </c>
      <c r="K204" t="s">
        <v>238</v>
      </c>
      <c r="L204" t="s">
        <v>410</v>
      </c>
      <c r="M204" s="465">
        <v>44077</v>
      </c>
      <c r="N204" s="484" t="s">
        <v>240</v>
      </c>
      <c r="O204" s="484" t="s">
        <v>240</v>
      </c>
      <c r="P204" s="465">
        <v>44442</v>
      </c>
      <c r="Q204" s="465"/>
      <c r="R204" s="484" t="s">
        <v>203</v>
      </c>
      <c r="S204" s="484" t="s">
        <v>1228</v>
      </c>
      <c r="T204" s="484" t="s">
        <v>240</v>
      </c>
    </row>
    <row r="205" spans="1:20">
      <c r="A205" t="s">
        <v>475</v>
      </c>
      <c r="B205" s="484" t="s">
        <v>230</v>
      </c>
      <c r="C205" t="s">
        <v>231</v>
      </c>
      <c r="D205" s="484" t="s">
        <v>1230</v>
      </c>
      <c r="E205" s="484" t="s">
        <v>1231</v>
      </c>
      <c r="F205" s="484" t="s">
        <v>234</v>
      </c>
      <c r="G205" t="s">
        <v>235</v>
      </c>
      <c r="H205" s="464">
        <v>43983</v>
      </c>
      <c r="I205" s="484" t="s">
        <v>1232</v>
      </c>
      <c r="J205" t="s">
        <v>1233</v>
      </c>
      <c r="K205" t="s">
        <v>238</v>
      </c>
      <c r="L205" t="s">
        <v>410</v>
      </c>
      <c r="M205" s="465">
        <v>44085</v>
      </c>
      <c r="N205" s="484" t="s">
        <v>240</v>
      </c>
      <c r="O205" s="484" t="s">
        <v>241</v>
      </c>
      <c r="P205" s="465">
        <v>44450</v>
      </c>
      <c r="Q205" s="465"/>
      <c r="R205" s="484" t="s">
        <v>203</v>
      </c>
      <c r="S205" s="484" t="s">
        <v>1234</v>
      </c>
      <c r="T205" s="484" t="s">
        <v>240</v>
      </c>
    </row>
    <row r="206" spans="1:20">
      <c r="A206" t="s">
        <v>526</v>
      </c>
      <c r="B206" s="484" t="s">
        <v>230</v>
      </c>
      <c r="C206" t="s">
        <v>231</v>
      </c>
      <c r="D206" s="484" t="s">
        <v>1235</v>
      </c>
      <c r="E206" s="484" t="s">
        <v>1236</v>
      </c>
      <c r="F206" s="484" t="s">
        <v>234</v>
      </c>
      <c r="G206" t="s">
        <v>235</v>
      </c>
      <c r="H206" s="464">
        <v>43800</v>
      </c>
      <c r="I206" s="484" t="s">
        <v>1237</v>
      </c>
      <c r="J206" t="s">
        <v>327</v>
      </c>
      <c r="K206" t="s">
        <v>238</v>
      </c>
      <c r="L206" t="s">
        <v>1238</v>
      </c>
      <c r="M206" s="465">
        <v>43831</v>
      </c>
      <c r="N206" s="484" t="s">
        <v>240</v>
      </c>
      <c r="O206" s="484" t="s">
        <v>241</v>
      </c>
      <c r="P206" s="465">
        <v>44012</v>
      </c>
      <c r="Q206" s="465">
        <v>44561</v>
      </c>
      <c r="R206" s="484" t="s">
        <v>203</v>
      </c>
      <c r="S206" s="484" t="s">
        <v>1236</v>
      </c>
      <c r="T206" s="484" t="s">
        <v>240</v>
      </c>
    </row>
    <row r="207" spans="1:20">
      <c r="A207" t="s">
        <v>526</v>
      </c>
      <c r="B207" s="484" t="s">
        <v>230</v>
      </c>
      <c r="C207" t="s">
        <v>231</v>
      </c>
      <c r="D207" s="484" t="s">
        <v>1239</v>
      </c>
      <c r="E207" s="484" t="s">
        <v>1231</v>
      </c>
      <c r="F207" s="484" t="s">
        <v>234</v>
      </c>
      <c r="G207" t="s">
        <v>235</v>
      </c>
      <c r="H207" s="464">
        <v>43983</v>
      </c>
      <c r="I207" s="484" t="s">
        <v>1240</v>
      </c>
      <c r="J207" t="s">
        <v>1914</v>
      </c>
      <c r="K207" t="s">
        <v>293</v>
      </c>
      <c r="L207" t="s">
        <v>1915</v>
      </c>
      <c r="M207" s="465">
        <v>44037</v>
      </c>
      <c r="N207" s="484" t="s">
        <v>240</v>
      </c>
      <c r="O207" s="484" t="s">
        <v>241</v>
      </c>
      <c r="P207" s="465">
        <v>44402</v>
      </c>
      <c r="Q207" s="465">
        <v>44737</v>
      </c>
      <c r="R207" s="484" t="s">
        <v>203</v>
      </c>
      <c r="S207" s="484" t="s">
        <v>1231</v>
      </c>
      <c r="T207" s="484" t="s">
        <v>240</v>
      </c>
    </row>
    <row r="208" spans="1:20">
      <c r="A208" t="s">
        <v>526</v>
      </c>
      <c r="B208" s="484" t="s">
        <v>230</v>
      </c>
      <c r="C208" t="s">
        <v>253</v>
      </c>
      <c r="D208" s="484" t="s">
        <v>1241</v>
      </c>
      <c r="E208" s="484" t="s">
        <v>1242</v>
      </c>
      <c r="F208" s="484" t="s">
        <v>234</v>
      </c>
      <c r="G208" t="s">
        <v>235</v>
      </c>
      <c r="H208" s="464">
        <v>43983</v>
      </c>
      <c r="I208" s="484" t="s">
        <v>240</v>
      </c>
      <c r="J208" t="s">
        <v>1243</v>
      </c>
      <c r="K208" t="s">
        <v>238</v>
      </c>
      <c r="L208" t="s">
        <v>461</v>
      </c>
      <c r="M208" s="465">
        <v>44076</v>
      </c>
      <c r="N208" s="484" t="s">
        <v>240</v>
      </c>
      <c r="O208" s="484" t="s">
        <v>240</v>
      </c>
      <c r="P208" s="465">
        <v>44441</v>
      </c>
      <c r="Q208" s="465">
        <v>44532</v>
      </c>
      <c r="R208" s="484" t="s">
        <v>203</v>
      </c>
      <c r="S208" s="484" t="s">
        <v>1242</v>
      </c>
      <c r="T208" s="484" t="s">
        <v>1244</v>
      </c>
    </row>
    <row r="209" spans="1:20">
      <c r="A209" t="s">
        <v>526</v>
      </c>
      <c r="B209" s="484" t="s">
        <v>230</v>
      </c>
      <c r="C209" t="s">
        <v>1052</v>
      </c>
      <c r="D209" s="484" t="s">
        <v>1245</v>
      </c>
      <c r="E209" s="484" t="s">
        <v>1246</v>
      </c>
      <c r="F209" s="484" t="s">
        <v>240</v>
      </c>
      <c r="H209" s="464">
        <v>43983</v>
      </c>
      <c r="I209" s="484" t="s">
        <v>240</v>
      </c>
      <c r="J209" t="s">
        <v>1247</v>
      </c>
      <c r="K209" t="s">
        <v>238</v>
      </c>
      <c r="L209" t="s">
        <v>634</v>
      </c>
      <c r="M209" s="465">
        <v>44037</v>
      </c>
      <c r="N209" s="484" t="s">
        <v>240</v>
      </c>
      <c r="O209" s="484" t="s">
        <v>240</v>
      </c>
      <c r="P209" s="465">
        <v>44311</v>
      </c>
      <c r="Q209" s="465"/>
      <c r="R209" s="484" t="s">
        <v>203</v>
      </c>
      <c r="S209" s="484" t="s">
        <v>1246</v>
      </c>
      <c r="T209" s="484" t="s">
        <v>240</v>
      </c>
    </row>
    <row r="210" spans="1:20">
      <c r="A210" t="s">
        <v>526</v>
      </c>
      <c r="B210" s="484" t="s">
        <v>230</v>
      </c>
      <c r="C210" t="s">
        <v>1248</v>
      </c>
      <c r="D210" s="484" t="s">
        <v>1249</v>
      </c>
      <c r="E210" s="484" t="s">
        <v>1250</v>
      </c>
      <c r="F210" s="484" t="s">
        <v>234</v>
      </c>
      <c r="G210" t="s">
        <v>235</v>
      </c>
      <c r="H210" s="464">
        <v>43983</v>
      </c>
      <c r="I210" s="484" t="s">
        <v>240</v>
      </c>
      <c r="J210" t="s">
        <v>1192</v>
      </c>
      <c r="K210" t="s">
        <v>238</v>
      </c>
      <c r="L210" t="s">
        <v>550</v>
      </c>
      <c r="M210" s="465">
        <v>44075</v>
      </c>
      <c r="N210" s="484" t="s">
        <v>240</v>
      </c>
      <c r="O210" s="484" t="s">
        <v>240</v>
      </c>
      <c r="P210" s="465">
        <v>44440</v>
      </c>
      <c r="Q210" s="465">
        <v>44530</v>
      </c>
      <c r="R210" s="484" t="s">
        <v>203</v>
      </c>
      <c r="S210" s="484" t="s">
        <v>1251</v>
      </c>
      <c r="T210" s="484" t="s">
        <v>240</v>
      </c>
    </row>
    <row r="211" spans="1:20">
      <c r="A211" t="s">
        <v>450</v>
      </c>
      <c r="B211" s="484" t="s">
        <v>230</v>
      </c>
      <c r="C211" t="s">
        <v>231</v>
      </c>
      <c r="D211" s="484" t="s">
        <v>1252</v>
      </c>
      <c r="E211" s="484" t="s">
        <v>1253</v>
      </c>
      <c r="F211" s="484" t="s">
        <v>240</v>
      </c>
      <c r="H211" s="464"/>
      <c r="I211" s="484" t="s">
        <v>1254</v>
      </c>
      <c r="J211" t="s">
        <v>1198</v>
      </c>
      <c r="K211" t="s">
        <v>238</v>
      </c>
      <c r="L211" t="s">
        <v>550</v>
      </c>
      <c r="M211" s="465">
        <v>43922</v>
      </c>
      <c r="N211" s="484" t="s">
        <v>240</v>
      </c>
      <c r="O211" s="484" t="s">
        <v>241</v>
      </c>
      <c r="P211" s="465">
        <v>44104</v>
      </c>
      <c r="Q211" s="465">
        <v>44377</v>
      </c>
      <c r="R211" s="484" t="s">
        <v>265</v>
      </c>
      <c r="S211" s="484" t="s">
        <v>1253</v>
      </c>
      <c r="T211" s="484" t="s">
        <v>240</v>
      </c>
    </row>
    <row r="212" spans="1:20">
      <c r="A212" t="s">
        <v>405</v>
      </c>
      <c r="B212" s="484" t="s">
        <v>230</v>
      </c>
      <c r="C212" t="s">
        <v>1255</v>
      </c>
      <c r="D212" s="484" t="s">
        <v>1256</v>
      </c>
      <c r="E212" s="484" t="s">
        <v>1257</v>
      </c>
      <c r="F212" s="484" t="s">
        <v>234</v>
      </c>
      <c r="G212" t="s">
        <v>235</v>
      </c>
      <c r="H212" s="464">
        <v>43891</v>
      </c>
      <c r="I212" s="484" t="s">
        <v>240</v>
      </c>
      <c r="J212" t="s">
        <v>856</v>
      </c>
      <c r="K212" t="s">
        <v>238</v>
      </c>
      <c r="L212" t="s">
        <v>410</v>
      </c>
      <c r="M212" s="465">
        <v>44013</v>
      </c>
      <c r="N212" s="484" t="s">
        <v>240</v>
      </c>
      <c r="O212" s="484" t="s">
        <v>240</v>
      </c>
      <c r="P212" s="465">
        <v>44378</v>
      </c>
      <c r="Q212" s="465"/>
      <c r="R212" s="484" t="s">
        <v>640</v>
      </c>
      <c r="S212" s="484" t="s">
        <v>1258</v>
      </c>
      <c r="T212" s="484" t="s">
        <v>240</v>
      </c>
    </row>
    <row r="213" spans="1:20">
      <c r="A213" t="s">
        <v>276</v>
      </c>
      <c r="B213" s="484" t="s">
        <v>230</v>
      </c>
      <c r="C213" t="s">
        <v>331</v>
      </c>
      <c r="D213" s="484" t="s">
        <v>1259</v>
      </c>
      <c r="E213" s="484" t="s">
        <v>1260</v>
      </c>
      <c r="F213" s="484" t="s">
        <v>203</v>
      </c>
      <c r="G213" t="s">
        <v>235</v>
      </c>
      <c r="H213" s="464">
        <v>43891</v>
      </c>
      <c r="I213" s="484" t="s">
        <v>240</v>
      </c>
      <c r="J213" t="s">
        <v>1261</v>
      </c>
      <c r="K213" t="s">
        <v>238</v>
      </c>
      <c r="L213" t="s">
        <v>410</v>
      </c>
      <c r="M213" s="465">
        <v>44063</v>
      </c>
      <c r="N213" s="484" t="s">
        <v>240</v>
      </c>
      <c r="O213" s="484" t="s">
        <v>240</v>
      </c>
      <c r="P213" s="465">
        <v>44428</v>
      </c>
      <c r="Q213" s="465"/>
      <c r="R213" s="484" t="s">
        <v>640</v>
      </c>
      <c r="S213" s="484" t="s">
        <v>1262</v>
      </c>
      <c r="T213" s="484" t="s">
        <v>240</v>
      </c>
    </row>
    <row r="214" spans="1:20">
      <c r="A214" t="s">
        <v>276</v>
      </c>
      <c r="B214" s="484" t="s">
        <v>230</v>
      </c>
      <c r="C214" t="s">
        <v>317</v>
      </c>
      <c r="D214" s="484" t="s">
        <v>1263</v>
      </c>
      <c r="E214" s="484" t="s">
        <v>1264</v>
      </c>
      <c r="F214" s="484" t="s">
        <v>234</v>
      </c>
      <c r="G214" t="s">
        <v>235</v>
      </c>
      <c r="H214" s="464">
        <v>43891</v>
      </c>
      <c r="I214" s="484" t="s">
        <v>240</v>
      </c>
      <c r="J214" t="s">
        <v>327</v>
      </c>
      <c r="K214" t="s">
        <v>238</v>
      </c>
      <c r="L214" t="s">
        <v>1217</v>
      </c>
      <c r="M214" s="465">
        <v>44047</v>
      </c>
      <c r="N214" s="484" t="s">
        <v>240</v>
      </c>
      <c r="O214" s="484" t="s">
        <v>240</v>
      </c>
      <c r="P214" s="465">
        <v>44412</v>
      </c>
      <c r="Q214" s="465">
        <v>44561</v>
      </c>
      <c r="R214" s="484" t="s">
        <v>640</v>
      </c>
      <c r="S214" s="484" t="s">
        <v>1264</v>
      </c>
      <c r="T214" s="484" t="s">
        <v>240</v>
      </c>
    </row>
    <row r="215" spans="1:20">
      <c r="A215" t="s">
        <v>776</v>
      </c>
      <c r="B215" s="484" t="s">
        <v>230</v>
      </c>
      <c r="C215" t="s">
        <v>317</v>
      </c>
      <c r="D215" s="484" t="s">
        <v>1265</v>
      </c>
      <c r="E215" s="484" t="s">
        <v>1266</v>
      </c>
      <c r="F215" s="484" t="s">
        <v>234</v>
      </c>
      <c r="G215" t="s">
        <v>235</v>
      </c>
      <c r="H215" s="464"/>
      <c r="I215" s="484" t="s">
        <v>240</v>
      </c>
      <c r="J215" t="s">
        <v>1267</v>
      </c>
      <c r="K215" t="s">
        <v>238</v>
      </c>
      <c r="L215" t="s">
        <v>280</v>
      </c>
      <c r="M215" s="465">
        <v>44037</v>
      </c>
      <c r="N215" s="484" t="s">
        <v>240</v>
      </c>
      <c r="O215" s="484" t="s">
        <v>240</v>
      </c>
      <c r="P215" s="465">
        <v>44221</v>
      </c>
      <c r="Q215" s="465"/>
      <c r="R215" s="484" t="s">
        <v>265</v>
      </c>
      <c r="S215" s="484" t="s">
        <v>1268</v>
      </c>
      <c r="T215" s="484" t="s">
        <v>1269</v>
      </c>
    </row>
    <row r="216" spans="1:20">
      <c r="A216" t="s">
        <v>776</v>
      </c>
      <c r="B216" s="484" t="s">
        <v>230</v>
      </c>
      <c r="C216" t="s">
        <v>231</v>
      </c>
      <c r="D216" s="484" t="s">
        <v>1270</v>
      </c>
      <c r="E216" s="484" t="s">
        <v>1271</v>
      </c>
      <c r="F216" s="484" t="s">
        <v>203</v>
      </c>
      <c r="G216" t="s">
        <v>235</v>
      </c>
      <c r="H216" s="464"/>
      <c r="I216" s="484" t="s">
        <v>1272</v>
      </c>
      <c r="J216" t="s">
        <v>1273</v>
      </c>
      <c r="K216" t="s">
        <v>238</v>
      </c>
      <c r="L216" t="s">
        <v>1274</v>
      </c>
      <c r="M216" s="465">
        <v>44037</v>
      </c>
      <c r="N216" s="484" t="s">
        <v>240</v>
      </c>
      <c r="O216" s="484" t="s">
        <v>241</v>
      </c>
      <c r="P216" s="465">
        <v>44221</v>
      </c>
      <c r="Q216" s="465">
        <v>44316</v>
      </c>
      <c r="R216" s="484" t="s">
        <v>265</v>
      </c>
      <c r="S216" s="484" t="s">
        <v>1275</v>
      </c>
      <c r="T216" s="484" t="s">
        <v>1276</v>
      </c>
    </row>
    <row r="217" spans="1:20">
      <c r="A217" t="s">
        <v>1137</v>
      </c>
      <c r="B217" s="484" t="s">
        <v>230</v>
      </c>
      <c r="C217" t="s">
        <v>1277</v>
      </c>
      <c r="D217" s="484" t="s">
        <v>1278</v>
      </c>
      <c r="E217" s="484" t="s">
        <v>1279</v>
      </c>
      <c r="F217" s="484" t="s">
        <v>203</v>
      </c>
      <c r="G217" t="s">
        <v>235</v>
      </c>
      <c r="H217" s="464">
        <v>43891</v>
      </c>
      <c r="I217" s="484" t="s">
        <v>240</v>
      </c>
      <c r="J217" t="s">
        <v>1280</v>
      </c>
      <c r="K217" t="s">
        <v>238</v>
      </c>
      <c r="L217" t="s">
        <v>410</v>
      </c>
      <c r="M217" s="465">
        <v>44065</v>
      </c>
      <c r="N217" s="484" t="s">
        <v>240</v>
      </c>
      <c r="O217" s="484" t="s">
        <v>240</v>
      </c>
      <c r="P217" s="465">
        <v>44430</v>
      </c>
      <c r="Q217" s="465"/>
      <c r="R217" s="484" t="s">
        <v>640</v>
      </c>
      <c r="S217" s="484" t="s">
        <v>1279</v>
      </c>
      <c r="T217" s="484" t="s">
        <v>240</v>
      </c>
    </row>
    <row r="218" spans="1:20">
      <c r="A218" t="s">
        <v>747</v>
      </c>
      <c r="B218" s="484" t="s">
        <v>230</v>
      </c>
      <c r="C218" t="s">
        <v>253</v>
      </c>
      <c r="D218" s="484" t="s">
        <v>1281</v>
      </c>
      <c r="E218" s="484" t="s">
        <v>1282</v>
      </c>
      <c r="F218" s="484" t="s">
        <v>234</v>
      </c>
      <c r="G218" t="s">
        <v>235</v>
      </c>
      <c r="H218" s="464">
        <v>43891</v>
      </c>
      <c r="I218" s="484" t="s">
        <v>240</v>
      </c>
      <c r="J218" t="s">
        <v>1283</v>
      </c>
      <c r="K218" t="s">
        <v>238</v>
      </c>
      <c r="L218" t="s">
        <v>1211</v>
      </c>
      <c r="M218" s="465">
        <v>44013</v>
      </c>
      <c r="N218" s="484" t="s">
        <v>240</v>
      </c>
      <c r="O218" s="484" t="s">
        <v>240</v>
      </c>
      <c r="P218" s="465">
        <v>44377</v>
      </c>
      <c r="Q218" s="465">
        <v>44562</v>
      </c>
      <c r="R218" s="484" t="s">
        <v>640</v>
      </c>
      <c r="S218" s="484" t="s">
        <v>1284</v>
      </c>
      <c r="T218" s="484" t="s">
        <v>1285</v>
      </c>
    </row>
    <row r="219" spans="1:20">
      <c r="A219" t="s">
        <v>747</v>
      </c>
      <c r="B219" s="484" t="s">
        <v>230</v>
      </c>
      <c r="C219" t="s">
        <v>406</v>
      </c>
      <c r="D219" s="484" t="s">
        <v>1286</v>
      </c>
      <c r="E219" s="484" t="s">
        <v>1287</v>
      </c>
      <c r="F219" s="484" t="s">
        <v>203</v>
      </c>
      <c r="G219" t="s">
        <v>235</v>
      </c>
      <c r="H219" s="464">
        <v>43891</v>
      </c>
      <c r="I219" s="484" t="s">
        <v>240</v>
      </c>
      <c r="J219" t="s">
        <v>327</v>
      </c>
      <c r="K219" t="s">
        <v>238</v>
      </c>
      <c r="L219" t="s">
        <v>622</v>
      </c>
      <c r="M219" s="465">
        <v>44013</v>
      </c>
      <c r="N219" s="484" t="s">
        <v>240</v>
      </c>
      <c r="O219" s="484" t="s">
        <v>240</v>
      </c>
      <c r="P219" s="465">
        <v>44377</v>
      </c>
      <c r="Q219" s="465">
        <v>44561</v>
      </c>
      <c r="R219" s="484" t="s">
        <v>640</v>
      </c>
      <c r="S219" s="484" t="s">
        <v>1288</v>
      </c>
      <c r="T219" s="484" t="s">
        <v>240</v>
      </c>
    </row>
    <row r="220" spans="1:20">
      <c r="A220" t="s">
        <v>747</v>
      </c>
      <c r="B220" s="484" t="s">
        <v>230</v>
      </c>
      <c r="C220" t="s">
        <v>341</v>
      </c>
      <c r="D220" s="484" t="s">
        <v>1289</v>
      </c>
      <c r="E220" s="484" t="s">
        <v>1290</v>
      </c>
      <c r="F220" s="484" t="s">
        <v>203</v>
      </c>
      <c r="G220" t="s">
        <v>235</v>
      </c>
      <c r="H220" s="464">
        <v>43891</v>
      </c>
      <c r="I220" s="484" t="s">
        <v>240</v>
      </c>
      <c r="J220" t="s">
        <v>1198</v>
      </c>
      <c r="K220" t="s">
        <v>238</v>
      </c>
      <c r="L220" t="s">
        <v>611</v>
      </c>
      <c r="M220" s="465">
        <v>44013</v>
      </c>
      <c r="N220" s="484" t="s">
        <v>240</v>
      </c>
      <c r="O220" s="484" t="s">
        <v>240</v>
      </c>
      <c r="P220" s="465">
        <v>44377</v>
      </c>
      <c r="Q220" s="465"/>
      <c r="R220" s="484" t="s">
        <v>640</v>
      </c>
      <c r="S220" s="484" t="s">
        <v>1291</v>
      </c>
      <c r="T220" s="484" t="s">
        <v>240</v>
      </c>
    </row>
    <row r="221" spans="1:20">
      <c r="A221" t="s">
        <v>747</v>
      </c>
      <c r="B221" s="484" t="s">
        <v>230</v>
      </c>
      <c r="C221" t="s">
        <v>492</v>
      </c>
      <c r="D221" s="484" t="s">
        <v>1292</v>
      </c>
      <c r="E221" s="484" t="s">
        <v>1293</v>
      </c>
      <c r="F221" s="484" t="s">
        <v>203</v>
      </c>
      <c r="G221" t="s">
        <v>235</v>
      </c>
      <c r="H221" s="464">
        <v>43891</v>
      </c>
      <c r="I221" s="484" t="s">
        <v>240</v>
      </c>
      <c r="J221" t="s">
        <v>327</v>
      </c>
      <c r="K221" t="s">
        <v>238</v>
      </c>
      <c r="L221" t="s">
        <v>622</v>
      </c>
      <c r="M221" s="465">
        <v>44013</v>
      </c>
      <c r="N221" s="484" t="s">
        <v>240</v>
      </c>
      <c r="O221" s="484" t="s">
        <v>240</v>
      </c>
      <c r="P221" s="465">
        <v>44377</v>
      </c>
      <c r="Q221" s="465">
        <v>44561</v>
      </c>
      <c r="R221" s="484" t="s">
        <v>640</v>
      </c>
      <c r="S221" s="484" t="s">
        <v>1294</v>
      </c>
      <c r="T221" s="484" t="s">
        <v>240</v>
      </c>
    </row>
    <row r="222" spans="1:20">
      <c r="A222" t="s">
        <v>1295</v>
      </c>
      <c r="B222" s="484" t="s">
        <v>230</v>
      </c>
      <c r="C222" t="s">
        <v>231</v>
      </c>
      <c r="D222" s="484" t="s">
        <v>1296</v>
      </c>
      <c r="E222" s="484" t="s">
        <v>1297</v>
      </c>
      <c r="F222" s="484" t="s">
        <v>234</v>
      </c>
      <c r="G222" t="s">
        <v>235</v>
      </c>
      <c r="H222" s="464">
        <v>44037</v>
      </c>
      <c r="I222" s="484" t="s">
        <v>1298</v>
      </c>
      <c r="J222" t="s">
        <v>327</v>
      </c>
      <c r="K222" t="s">
        <v>238</v>
      </c>
      <c r="L222" t="s">
        <v>1299</v>
      </c>
      <c r="M222" s="465">
        <v>44055</v>
      </c>
      <c r="N222" s="484" t="s">
        <v>240</v>
      </c>
      <c r="O222" s="484" t="s">
        <v>241</v>
      </c>
      <c r="P222" s="465">
        <v>44420</v>
      </c>
      <c r="Q222" s="465">
        <v>44561</v>
      </c>
      <c r="R222" s="484" t="s">
        <v>640</v>
      </c>
      <c r="S222" s="484" t="s">
        <v>1300</v>
      </c>
      <c r="T222" s="484" t="s">
        <v>240</v>
      </c>
    </row>
    <row r="223" spans="1:20">
      <c r="A223" t="s">
        <v>1295</v>
      </c>
      <c r="B223" s="484" t="s">
        <v>230</v>
      </c>
      <c r="C223" t="s">
        <v>341</v>
      </c>
      <c r="D223" s="484" t="s">
        <v>1301</v>
      </c>
      <c r="E223" s="484" t="s">
        <v>1302</v>
      </c>
      <c r="F223" s="484" t="s">
        <v>234</v>
      </c>
      <c r="G223" t="s">
        <v>235</v>
      </c>
      <c r="H223" s="464">
        <v>43891</v>
      </c>
      <c r="I223" s="484" t="s">
        <v>240</v>
      </c>
      <c r="J223" t="s">
        <v>1303</v>
      </c>
      <c r="K223" t="s">
        <v>238</v>
      </c>
      <c r="L223" t="s">
        <v>403</v>
      </c>
      <c r="M223" s="465">
        <v>44061</v>
      </c>
      <c r="N223" s="484" t="s">
        <v>240</v>
      </c>
      <c r="O223" s="484" t="s">
        <v>240</v>
      </c>
      <c r="P223" s="465">
        <v>44425</v>
      </c>
      <c r="Q223" s="465"/>
      <c r="R223" s="484" t="s">
        <v>640</v>
      </c>
      <c r="S223" s="484" t="s">
        <v>1304</v>
      </c>
      <c r="T223" s="484" t="s">
        <v>240</v>
      </c>
    </row>
    <row r="224" spans="1:20">
      <c r="A224" t="s">
        <v>526</v>
      </c>
      <c r="B224" s="484" t="s">
        <v>230</v>
      </c>
      <c r="C224" t="s">
        <v>1070</v>
      </c>
      <c r="D224" s="484" t="s">
        <v>1305</v>
      </c>
      <c r="E224" s="484" t="s">
        <v>1306</v>
      </c>
      <c r="F224" s="484" t="s">
        <v>240</v>
      </c>
      <c r="H224" s="464"/>
      <c r="I224" s="484" t="s">
        <v>240</v>
      </c>
      <c r="J224" t="s">
        <v>389</v>
      </c>
      <c r="K224" t="s">
        <v>238</v>
      </c>
      <c r="L224" t="s">
        <v>280</v>
      </c>
      <c r="M224" s="465">
        <v>43929</v>
      </c>
      <c r="N224" s="484" t="s">
        <v>240</v>
      </c>
      <c r="O224" s="484" t="s">
        <v>240</v>
      </c>
      <c r="P224" s="465">
        <v>44112</v>
      </c>
      <c r="Q224" s="465"/>
      <c r="R224" s="484" t="s">
        <v>265</v>
      </c>
      <c r="S224" s="484" t="s">
        <v>1306</v>
      </c>
      <c r="T224" s="484" t="s">
        <v>240</v>
      </c>
    </row>
    <row r="225" spans="1:20">
      <c r="A225" t="s">
        <v>355</v>
      </c>
      <c r="B225" s="484" t="s">
        <v>230</v>
      </c>
      <c r="C225" t="s">
        <v>1032</v>
      </c>
      <c r="D225" s="484" t="s">
        <v>1307</v>
      </c>
      <c r="E225" s="484" t="s">
        <v>1308</v>
      </c>
      <c r="F225" s="484" t="s">
        <v>234</v>
      </c>
      <c r="G225" t="s">
        <v>235</v>
      </c>
      <c r="H225" s="464">
        <v>43891</v>
      </c>
      <c r="I225" s="484" t="s">
        <v>240</v>
      </c>
      <c r="J225" t="s">
        <v>279</v>
      </c>
      <c r="K225" t="s">
        <v>238</v>
      </c>
      <c r="L225" t="s">
        <v>280</v>
      </c>
      <c r="M225" s="465">
        <v>43927</v>
      </c>
      <c r="N225" s="484" t="s">
        <v>240</v>
      </c>
      <c r="O225" s="484" t="s">
        <v>240</v>
      </c>
      <c r="P225" s="465">
        <v>44110</v>
      </c>
      <c r="Q225" s="465"/>
      <c r="R225" s="484" t="s">
        <v>265</v>
      </c>
      <c r="S225" s="484" t="s">
        <v>1309</v>
      </c>
      <c r="T225" s="484" t="s">
        <v>1310</v>
      </c>
    </row>
    <row r="226" spans="1:20">
      <c r="A226" t="s">
        <v>382</v>
      </c>
      <c r="B226" s="484" t="s">
        <v>230</v>
      </c>
      <c r="C226" t="s">
        <v>1070</v>
      </c>
      <c r="D226" s="484" t="s">
        <v>1311</v>
      </c>
      <c r="E226" s="484" t="s">
        <v>1312</v>
      </c>
      <c r="F226" s="484" t="s">
        <v>234</v>
      </c>
      <c r="G226" t="s">
        <v>235</v>
      </c>
      <c r="H226" s="464">
        <v>43891</v>
      </c>
      <c r="I226" s="484" t="s">
        <v>240</v>
      </c>
      <c r="J226" t="s">
        <v>856</v>
      </c>
      <c r="K226" t="s">
        <v>238</v>
      </c>
      <c r="L226" t="s">
        <v>410</v>
      </c>
      <c r="M226" s="465">
        <v>44013</v>
      </c>
      <c r="N226" s="484" t="s">
        <v>240</v>
      </c>
      <c r="O226" s="484" t="s">
        <v>240</v>
      </c>
      <c r="P226" s="465">
        <v>44378</v>
      </c>
      <c r="Q226" s="465"/>
      <c r="R226" s="484" t="s">
        <v>640</v>
      </c>
      <c r="S226" s="484" t="s">
        <v>1313</v>
      </c>
      <c r="T226" s="484" t="s">
        <v>240</v>
      </c>
    </row>
    <row r="227" spans="1:20">
      <c r="A227" t="s">
        <v>382</v>
      </c>
      <c r="B227" s="484" t="s">
        <v>230</v>
      </c>
      <c r="C227" t="s">
        <v>1314</v>
      </c>
      <c r="D227" s="484" t="s">
        <v>1315</v>
      </c>
      <c r="E227" s="484" t="s">
        <v>1316</v>
      </c>
      <c r="F227" s="484" t="s">
        <v>234</v>
      </c>
      <c r="G227" t="s">
        <v>235</v>
      </c>
      <c r="H227" s="464">
        <v>43891</v>
      </c>
      <c r="I227" s="484" t="s">
        <v>240</v>
      </c>
      <c r="J227" t="s">
        <v>1317</v>
      </c>
      <c r="K227" t="s">
        <v>238</v>
      </c>
      <c r="L227" t="s">
        <v>410</v>
      </c>
      <c r="M227" s="465">
        <v>44068</v>
      </c>
      <c r="N227" s="484" t="s">
        <v>240</v>
      </c>
      <c r="O227" s="484" t="s">
        <v>240</v>
      </c>
      <c r="P227" s="465">
        <v>44433</v>
      </c>
      <c r="Q227" s="465"/>
      <c r="R227" s="484" t="s">
        <v>640</v>
      </c>
      <c r="S227" s="484" t="s">
        <v>1318</v>
      </c>
      <c r="T227" s="484" t="s">
        <v>1319</v>
      </c>
    </row>
    <row r="228" spans="1:20">
      <c r="A228" t="s">
        <v>1320</v>
      </c>
      <c r="B228" s="484" t="s">
        <v>230</v>
      </c>
      <c r="C228" t="s">
        <v>317</v>
      </c>
      <c r="D228" s="484" t="s">
        <v>1321</v>
      </c>
      <c r="E228" s="484" t="s">
        <v>1322</v>
      </c>
      <c r="F228" s="484" t="s">
        <v>234</v>
      </c>
      <c r="G228" t="s">
        <v>235</v>
      </c>
      <c r="H228" s="464">
        <v>43891</v>
      </c>
      <c r="I228" s="484" t="s">
        <v>240</v>
      </c>
      <c r="J228" t="s">
        <v>1323</v>
      </c>
      <c r="K228" t="s">
        <v>238</v>
      </c>
      <c r="L228" t="s">
        <v>410</v>
      </c>
      <c r="M228" s="465">
        <v>44044</v>
      </c>
      <c r="N228" s="484" t="s">
        <v>240</v>
      </c>
      <c r="O228" s="484" t="s">
        <v>240</v>
      </c>
      <c r="P228" s="465">
        <v>44409</v>
      </c>
      <c r="Q228" s="465"/>
      <c r="R228" s="484" t="s">
        <v>640</v>
      </c>
      <c r="S228" s="484" t="s">
        <v>1322</v>
      </c>
      <c r="T228" s="484" t="s">
        <v>1324</v>
      </c>
    </row>
    <row r="229" spans="1:20">
      <c r="A229" t="s">
        <v>316</v>
      </c>
      <c r="B229" s="484" t="s">
        <v>230</v>
      </c>
      <c r="C229" t="s">
        <v>331</v>
      </c>
      <c r="D229" s="484" t="s">
        <v>1325</v>
      </c>
      <c r="E229" s="484" t="s">
        <v>1326</v>
      </c>
      <c r="F229" s="484" t="s">
        <v>203</v>
      </c>
      <c r="G229" t="s">
        <v>235</v>
      </c>
      <c r="H229" s="464">
        <v>43891</v>
      </c>
      <c r="I229" s="484" t="s">
        <v>240</v>
      </c>
      <c r="J229" t="s">
        <v>1198</v>
      </c>
      <c r="K229" t="s">
        <v>238</v>
      </c>
      <c r="L229" t="s">
        <v>1327</v>
      </c>
      <c r="M229" s="465">
        <v>44048</v>
      </c>
      <c r="N229" s="484" t="s">
        <v>240</v>
      </c>
      <c r="O229" s="484" t="s">
        <v>241</v>
      </c>
      <c r="P229" s="465">
        <v>44320</v>
      </c>
      <c r="Q229" s="465">
        <v>44377</v>
      </c>
      <c r="R229" s="484" t="s">
        <v>640</v>
      </c>
      <c r="S229" s="484" t="s">
        <v>1328</v>
      </c>
      <c r="T229" s="484" t="s">
        <v>240</v>
      </c>
    </row>
    <row r="230" spans="1:20">
      <c r="A230" t="s">
        <v>1007</v>
      </c>
      <c r="B230" s="484" t="s">
        <v>230</v>
      </c>
      <c r="C230" t="s">
        <v>341</v>
      </c>
      <c r="D230" s="484" t="s">
        <v>1329</v>
      </c>
      <c r="E230" s="484" t="s">
        <v>1330</v>
      </c>
      <c r="F230" s="484" t="s">
        <v>240</v>
      </c>
      <c r="H230" s="464"/>
      <c r="I230" s="484" t="s">
        <v>240</v>
      </c>
      <c r="J230" t="s">
        <v>1331</v>
      </c>
      <c r="K230" t="s">
        <v>238</v>
      </c>
      <c r="L230" t="s">
        <v>410</v>
      </c>
      <c r="M230" s="465">
        <v>43862</v>
      </c>
      <c r="N230" s="484" t="s">
        <v>240</v>
      </c>
      <c r="O230" s="484" t="s">
        <v>240</v>
      </c>
      <c r="P230" s="465">
        <v>44228</v>
      </c>
      <c r="Q230" s="465"/>
      <c r="R230" s="484" t="s">
        <v>203</v>
      </c>
      <c r="S230" s="484" t="s">
        <v>1330</v>
      </c>
      <c r="T230" s="484" t="s">
        <v>240</v>
      </c>
    </row>
    <row r="231" spans="1:20">
      <c r="A231" t="s">
        <v>475</v>
      </c>
      <c r="B231" s="484" t="s">
        <v>288</v>
      </c>
      <c r="C231" t="s">
        <v>457</v>
      </c>
      <c r="D231" s="484" t="s">
        <v>1332</v>
      </c>
      <c r="E231" s="484" t="s">
        <v>1333</v>
      </c>
      <c r="F231" s="484" t="s">
        <v>203</v>
      </c>
      <c r="G231" t="s">
        <v>235</v>
      </c>
      <c r="H231" s="464"/>
      <c r="I231" s="484" t="s">
        <v>240</v>
      </c>
      <c r="J231" t="s">
        <v>1334</v>
      </c>
      <c r="K231" t="s">
        <v>293</v>
      </c>
      <c r="L231" t="s">
        <v>294</v>
      </c>
      <c r="M231" s="465">
        <v>44200</v>
      </c>
      <c r="N231" s="484" t="s">
        <v>240</v>
      </c>
      <c r="O231" s="484" t="s">
        <v>240</v>
      </c>
      <c r="P231" s="465">
        <v>45295</v>
      </c>
      <c r="Q231" s="465"/>
      <c r="R231" s="484" t="s">
        <v>203</v>
      </c>
      <c r="S231" s="484" t="s">
        <v>1335</v>
      </c>
      <c r="T231" s="484" t="s">
        <v>1336</v>
      </c>
    </row>
    <row r="232" spans="1:20">
      <c r="A232" t="s">
        <v>419</v>
      </c>
      <c r="B232" s="484" t="s">
        <v>230</v>
      </c>
      <c r="C232" t="s">
        <v>1337</v>
      </c>
      <c r="D232" s="484" t="s">
        <v>1338</v>
      </c>
      <c r="E232" s="484" t="s">
        <v>1339</v>
      </c>
      <c r="F232" s="484" t="s">
        <v>234</v>
      </c>
      <c r="G232" t="s">
        <v>235</v>
      </c>
      <c r="H232" s="464"/>
      <c r="I232" s="484" t="s">
        <v>240</v>
      </c>
      <c r="J232" t="s">
        <v>974</v>
      </c>
      <c r="K232" t="s">
        <v>238</v>
      </c>
      <c r="L232" t="s">
        <v>1340</v>
      </c>
      <c r="M232" s="465">
        <v>43697</v>
      </c>
      <c r="N232" s="484" t="s">
        <v>240</v>
      </c>
      <c r="O232" s="484" t="s">
        <v>240</v>
      </c>
      <c r="P232" s="465">
        <v>44062</v>
      </c>
      <c r="Q232" s="465">
        <v>44347</v>
      </c>
      <c r="R232" s="484" t="s">
        <v>203</v>
      </c>
      <c r="S232" s="484" t="s">
        <v>1341</v>
      </c>
      <c r="T232" s="484" t="s">
        <v>240</v>
      </c>
    </row>
    <row r="233" spans="1:20">
      <c r="A233" t="s">
        <v>585</v>
      </c>
      <c r="B233" s="484" t="s">
        <v>230</v>
      </c>
      <c r="C233" t="s">
        <v>1342</v>
      </c>
      <c r="D233" s="484" t="s">
        <v>1343</v>
      </c>
      <c r="E233" s="484" t="s">
        <v>1344</v>
      </c>
      <c r="F233" s="484" t="s">
        <v>240</v>
      </c>
      <c r="H233" s="464"/>
      <c r="I233" s="484" t="s">
        <v>240</v>
      </c>
      <c r="J233" t="s">
        <v>1345</v>
      </c>
      <c r="K233" t="s">
        <v>238</v>
      </c>
      <c r="L233" t="s">
        <v>410</v>
      </c>
      <c r="M233" s="465">
        <v>43647</v>
      </c>
      <c r="N233" s="484" t="s">
        <v>240</v>
      </c>
      <c r="O233" s="484" t="s">
        <v>240</v>
      </c>
      <c r="P233" s="465">
        <v>44013</v>
      </c>
      <c r="Q233" s="465"/>
      <c r="R233" s="484" t="s">
        <v>203</v>
      </c>
      <c r="S233" s="484" t="s">
        <v>1346</v>
      </c>
      <c r="T233" s="484" t="s">
        <v>1347</v>
      </c>
    </row>
    <row r="234" spans="1:20">
      <c r="A234" t="s">
        <v>282</v>
      </c>
      <c r="B234" s="484" t="s">
        <v>230</v>
      </c>
      <c r="C234" t="s">
        <v>1348</v>
      </c>
      <c r="D234" s="484" t="s">
        <v>1349</v>
      </c>
      <c r="E234" s="484" t="s">
        <v>1350</v>
      </c>
      <c r="F234" s="484" t="s">
        <v>240</v>
      </c>
      <c r="H234" s="464"/>
      <c r="I234" s="484" t="s">
        <v>240</v>
      </c>
      <c r="J234" t="s">
        <v>402</v>
      </c>
      <c r="K234" t="s">
        <v>238</v>
      </c>
      <c r="L234" t="s">
        <v>403</v>
      </c>
      <c r="M234" s="465">
        <v>42948</v>
      </c>
      <c r="N234" s="484" t="s">
        <v>240</v>
      </c>
      <c r="O234" s="484" t="s">
        <v>240</v>
      </c>
      <c r="P234" s="465">
        <v>43312</v>
      </c>
      <c r="Q234" s="465"/>
      <c r="R234" s="484" t="s">
        <v>203</v>
      </c>
      <c r="S234" s="484" t="s">
        <v>1350</v>
      </c>
      <c r="T234" s="484" t="s">
        <v>1351</v>
      </c>
    </row>
    <row r="235" spans="1:20">
      <c r="A235" t="s">
        <v>475</v>
      </c>
      <c r="B235" s="484" t="s">
        <v>230</v>
      </c>
      <c r="C235" t="s">
        <v>1070</v>
      </c>
      <c r="D235" s="484" t="s">
        <v>1352</v>
      </c>
      <c r="E235" s="484" t="s">
        <v>1353</v>
      </c>
      <c r="F235" s="484" t="s">
        <v>234</v>
      </c>
      <c r="G235" t="s">
        <v>235</v>
      </c>
      <c r="H235" s="464">
        <v>43983</v>
      </c>
      <c r="I235" s="484" t="s">
        <v>240</v>
      </c>
      <c r="J235" t="s">
        <v>327</v>
      </c>
      <c r="K235" t="s">
        <v>238</v>
      </c>
      <c r="L235" t="s">
        <v>1354</v>
      </c>
      <c r="M235" s="465">
        <v>44099</v>
      </c>
      <c r="N235" s="484" t="s">
        <v>240</v>
      </c>
      <c r="O235" s="484" t="s">
        <v>240</v>
      </c>
      <c r="P235" s="465">
        <v>44464</v>
      </c>
      <c r="Q235" s="465">
        <v>44561</v>
      </c>
      <c r="R235" s="484" t="s">
        <v>203</v>
      </c>
      <c r="S235" s="484" t="s">
        <v>1355</v>
      </c>
      <c r="T235" s="484" t="s">
        <v>240</v>
      </c>
    </row>
    <row r="236" spans="1:20">
      <c r="A236" t="s">
        <v>419</v>
      </c>
      <c r="B236" s="484" t="s">
        <v>230</v>
      </c>
      <c r="C236" t="s">
        <v>437</v>
      </c>
      <c r="D236" s="484" t="s">
        <v>1356</v>
      </c>
      <c r="E236" s="484" t="s">
        <v>1357</v>
      </c>
      <c r="F236" s="484" t="s">
        <v>240</v>
      </c>
      <c r="H236" s="464"/>
      <c r="I236" s="484" t="s">
        <v>240</v>
      </c>
      <c r="J236" t="s">
        <v>440</v>
      </c>
      <c r="K236" t="s">
        <v>238</v>
      </c>
      <c r="L236" t="s">
        <v>441</v>
      </c>
      <c r="M236" s="465">
        <v>43668</v>
      </c>
      <c r="N236" s="484" t="s">
        <v>240</v>
      </c>
      <c r="O236" s="484" t="s">
        <v>240</v>
      </c>
      <c r="P236" s="465">
        <v>43942</v>
      </c>
      <c r="Q236" s="465"/>
      <c r="R236" s="484" t="s">
        <v>203</v>
      </c>
      <c r="S236" s="484" t="s">
        <v>266</v>
      </c>
      <c r="T236" s="484" t="s">
        <v>1358</v>
      </c>
    </row>
    <row r="237" spans="1:20">
      <c r="A237" t="s">
        <v>1359</v>
      </c>
      <c r="B237" s="484" t="s">
        <v>1360</v>
      </c>
      <c r="C237" t="s">
        <v>1361</v>
      </c>
      <c r="D237" s="484" t="s">
        <v>1362</v>
      </c>
      <c r="E237" s="484" t="s">
        <v>1363</v>
      </c>
      <c r="F237" s="484" t="s">
        <v>234</v>
      </c>
      <c r="G237" t="s">
        <v>235</v>
      </c>
      <c r="H237" s="464"/>
      <c r="I237" s="484" t="s">
        <v>240</v>
      </c>
      <c r="J237" t="s">
        <v>1364</v>
      </c>
      <c r="K237" t="s">
        <v>293</v>
      </c>
      <c r="L237" t="s">
        <v>1365</v>
      </c>
      <c r="M237" s="465">
        <v>44103</v>
      </c>
      <c r="N237" s="484" t="s">
        <v>240</v>
      </c>
      <c r="O237" s="484" t="s">
        <v>240</v>
      </c>
      <c r="P237" s="465">
        <v>44833</v>
      </c>
      <c r="Q237" s="465"/>
      <c r="R237" s="484" t="s">
        <v>203</v>
      </c>
      <c r="S237" s="484" t="s">
        <v>1363</v>
      </c>
      <c r="T237" s="484" t="s">
        <v>240</v>
      </c>
    </row>
    <row r="238" spans="1:20">
      <c r="A238" t="s">
        <v>1359</v>
      </c>
      <c r="B238" s="484" t="s">
        <v>1360</v>
      </c>
      <c r="C238" t="s">
        <v>1366</v>
      </c>
      <c r="D238" s="484" t="s">
        <v>1367</v>
      </c>
      <c r="E238" s="484" t="s">
        <v>1368</v>
      </c>
      <c r="F238" s="484" t="s">
        <v>234</v>
      </c>
      <c r="G238" t="s">
        <v>235</v>
      </c>
      <c r="H238" s="464"/>
      <c r="I238" s="484" t="s">
        <v>240</v>
      </c>
      <c r="J238" t="s">
        <v>1369</v>
      </c>
      <c r="K238" t="s">
        <v>238</v>
      </c>
      <c r="L238" t="s">
        <v>1370</v>
      </c>
      <c r="M238" s="465">
        <v>43873</v>
      </c>
      <c r="N238" s="484" t="s">
        <v>240</v>
      </c>
      <c r="O238" s="484" t="s">
        <v>240</v>
      </c>
      <c r="P238" s="465">
        <v>44238</v>
      </c>
      <c r="Q238" s="465"/>
      <c r="R238" s="484" t="s">
        <v>203</v>
      </c>
      <c r="S238" s="484" t="s">
        <v>1368</v>
      </c>
      <c r="T238" s="484" t="s">
        <v>240</v>
      </c>
    </row>
    <row r="239" spans="1:20">
      <c r="A239" t="s">
        <v>1359</v>
      </c>
      <c r="B239" s="484" t="s">
        <v>1360</v>
      </c>
      <c r="C239" t="s">
        <v>1371</v>
      </c>
      <c r="D239" s="484" t="s">
        <v>1372</v>
      </c>
      <c r="E239" s="484" t="s">
        <v>1373</v>
      </c>
      <c r="F239" s="484" t="s">
        <v>234</v>
      </c>
      <c r="G239" t="s">
        <v>235</v>
      </c>
      <c r="H239" s="464"/>
      <c r="I239" s="484" t="s">
        <v>240</v>
      </c>
      <c r="J239" t="s">
        <v>1374</v>
      </c>
      <c r="K239" t="s">
        <v>238</v>
      </c>
      <c r="L239" t="s">
        <v>598</v>
      </c>
      <c r="M239" s="465">
        <v>44011</v>
      </c>
      <c r="N239" s="484" t="s">
        <v>240</v>
      </c>
      <c r="O239" s="484" t="s">
        <v>240</v>
      </c>
      <c r="P239" s="465">
        <v>44314</v>
      </c>
      <c r="Q239" s="465"/>
      <c r="R239" s="484" t="s">
        <v>265</v>
      </c>
      <c r="S239" s="484" t="s">
        <v>1373</v>
      </c>
      <c r="T239" s="484" t="s">
        <v>240</v>
      </c>
    </row>
    <row r="240" spans="1:20">
      <c r="A240" t="s">
        <v>1359</v>
      </c>
      <c r="B240" s="484" t="s">
        <v>1360</v>
      </c>
      <c r="C240" t="s">
        <v>1378</v>
      </c>
      <c r="D240" s="484" t="s">
        <v>1379</v>
      </c>
      <c r="E240" s="484" t="s">
        <v>1380</v>
      </c>
      <c r="F240" s="484" t="s">
        <v>234</v>
      </c>
      <c r="G240" t="s">
        <v>235</v>
      </c>
      <c r="H240" s="464"/>
      <c r="I240" s="484" t="s">
        <v>240</v>
      </c>
      <c r="J240" t="s">
        <v>1381</v>
      </c>
      <c r="K240" t="s">
        <v>238</v>
      </c>
      <c r="L240" t="s">
        <v>1382</v>
      </c>
      <c r="M240" s="465">
        <v>43900</v>
      </c>
      <c r="N240" s="484" t="s">
        <v>240</v>
      </c>
      <c r="O240" s="484" t="s">
        <v>240</v>
      </c>
      <c r="P240" s="465">
        <v>44264</v>
      </c>
      <c r="Q240" s="465">
        <v>44571</v>
      </c>
      <c r="R240" s="484" t="s">
        <v>203</v>
      </c>
      <c r="S240" s="484" t="s">
        <v>1380</v>
      </c>
      <c r="T240" s="484" t="s">
        <v>240</v>
      </c>
    </row>
    <row r="241" spans="1:20">
      <c r="A241" t="s">
        <v>1359</v>
      </c>
      <c r="B241" s="484" t="s">
        <v>1360</v>
      </c>
      <c r="C241" t="s">
        <v>1383</v>
      </c>
      <c r="D241" s="484" t="s">
        <v>1384</v>
      </c>
      <c r="E241" s="484" t="s">
        <v>1385</v>
      </c>
      <c r="F241" s="484" t="s">
        <v>234</v>
      </c>
      <c r="G241" t="s">
        <v>235</v>
      </c>
      <c r="H241" s="464"/>
      <c r="I241" s="484" t="s">
        <v>240</v>
      </c>
      <c r="J241" t="s">
        <v>1386</v>
      </c>
      <c r="K241" t="s">
        <v>238</v>
      </c>
      <c r="L241" t="s">
        <v>1387</v>
      </c>
      <c r="M241" s="465">
        <v>44182</v>
      </c>
      <c r="N241" s="484" t="s">
        <v>240</v>
      </c>
      <c r="O241" s="484" t="s">
        <v>240</v>
      </c>
      <c r="P241" s="465">
        <v>44272</v>
      </c>
      <c r="Q241" s="465"/>
      <c r="R241" s="484" t="s">
        <v>203</v>
      </c>
      <c r="S241" s="484" t="s">
        <v>1385</v>
      </c>
      <c r="T241" s="484" t="s">
        <v>240</v>
      </c>
    </row>
    <row r="242" spans="1:20">
      <c r="A242" t="s">
        <v>1359</v>
      </c>
      <c r="B242" s="484" t="s">
        <v>1360</v>
      </c>
      <c r="C242" t="s">
        <v>733</v>
      </c>
      <c r="D242" s="484" t="s">
        <v>1388</v>
      </c>
      <c r="E242" s="484" t="s">
        <v>1389</v>
      </c>
      <c r="F242" s="484" t="s">
        <v>234</v>
      </c>
      <c r="G242" t="s">
        <v>235</v>
      </c>
      <c r="H242" s="464"/>
      <c r="I242" s="484" t="s">
        <v>240</v>
      </c>
      <c r="J242" t="s">
        <v>334</v>
      </c>
      <c r="K242" t="s">
        <v>293</v>
      </c>
      <c r="L242" t="s">
        <v>1390</v>
      </c>
      <c r="M242" s="465">
        <v>43741</v>
      </c>
      <c r="N242" s="484" t="s">
        <v>240</v>
      </c>
      <c r="O242" s="484" t="s">
        <v>240</v>
      </c>
      <c r="P242" s="465">
        <v>44014</v>
      </c>
      <c r="Q242" s="465">
        <v>44742</v>
      </c>
      <c r="R242" s="484" t="s">
        <v>203</v>
      </c>
      <c r="S242" s="484" t="s">
        <v>1389</v>
      </c>
      <c r="T242" s="484" t="s">
        <v>240</v>
      </c>
    </row>
    <row r="243" spans="1:20">
      <c r="A243" t="s">
        <v>1359</v>
      </c>
      <c r="B243" s="484" t="s">
        <v>1360</v>
      </c>
      <c r="C243" t="s">
        <v>1391</v>
      </c>
      <c r="D243" s="484" t="s">
        <v>1392</v>
      </c>
      <c r="E243" s="484" t="s">
        <v>1393</v>
      </c>
      <c r="F243" s="484" t="s">
        <v>234</v>
      </c>
      <c r="G243" t="s">
        <v>235</v>
      </c>
      <c r="H243" s="464"/>
      <c r="I243" s="484" t="s">
        <v>1394</v>
      </c>
      <c r="J243" t="s">
        <v>1192</v>
      </c>
      <c r="K243" t="s">
        <v>238</v>
      </c>
      <c r="L243" t="s">
        <v>1395</v>
      </c>
      <c r="M243" s="465">
        <v>43596</v>
      </c>
      <c r="N243" s="484" t="s">
        <v>240</v>
      </c>
      <c r="O243" s="484" t="s">
        <v>240</v>
      </c>
      <c r="P243" s="465">
        <v>43961</v>
      </c>
      <c r="Q243" s="465">
        <v>44530</v>
      </c>
      <c r="R243" s="484" t="s">
        <v>203</v>
      </c>
      <c r="S243" s="484" t="s">
        <v>1393</v>
      </c>
      <c r="T243" s="484" t="s">
        <v>240</v>
      </c>
    </row>
    <row r="244" spans="1:20">
      <c r="A244" t="s">
        <v>1359</v>
      </c>
      <c r="B244" s="484" t="s">
        <v>1360</v>
      </c>
      <c r="C244" t="s">
        <v>317</v>
      </c>
      <c r="D244" s="484" t="s">
        <v>1396</v>
      </c>
      <c r="E244" s="484" t="s">
        <v>1397</v>
      </c>
      <c r="F244" s="484" t="s">
        <v>234</v>
      </c>
      <c r="G244" t="s">
        <v>235</v>
      </c>
      <c r="H244" s="464"/>
      <c r="I244" s="484" t="s">
        <v>240</v>
      </c>
      <c r="J244" t="s">
        <v>359</v>
      </c>
      <c r="K244" t="s">
        <v>293</v>
      </c>
      <c r="L244" t="s">
        <v>1398</v>
      </c>
      <c r="M244" s="465">
        <v>43831</v>
      </c>
      <c r="N244" s="484" t="s">
        <v>240</v>
      </c>
      <c r="O244" s="484" t="s">
        <v>240</v>
      </c>
      <c r="P244" s="465">
        <v>44561</v>
      </c>
      <c r="Q244" s="465">
        <v>44926</v>
      </c>
      <c r="R244" s="484" t="s">
        <v>203</v>
      </c>
      <c r="S244" s="484" t="s">
        <v>1397</v>
      </c>
      <c r="T244" s="484" t="s">
        <v>240</v>
      </c>
    </row>
    <row r="245" spans="1:20">
      <c r="A245" t="s">
        <v>1359</v>
      </c>
      <c r="B245" s="484" t="s">
        <v>1360</v>
      </c>
      <c r="C245" t="s">
        <v>253</v>
      </c>
      <c r="D245" s="484" t="s">
        <v>1399</v>
      </c>
      <c r="E245" s="484" t="s">
        <v>1400</v>
      </c>
      <c r="F245" s="484" t="s">
        <v>234</v>
      </c>
      <c r="G245" t="s">
        <v>235</v>
      </c>
      <c r="H245" s="464"/>
      <c r="I245" s="484" t="s">
        <v>240</v>
      </c>
      <c r="J245" t="s">
        <v>1401</v>
      </c>
      <c r="K245" t="s">
        <v>238</v>
      </c>
      <c r="L245" t="s">
        <v>264</v>
      </c>
      <c r="M245" s="465">
        <v>43739</v>
      </c>
      <c r="N245" s="484" t="s">
        <v>240</v>
      </c>
      <c r="O245" s="484" t="s">
        <v>240</v>
      </c>
      <c r="P245" s="465">
        <v>43921</v>
      </c>
      <c r="Q245" s="465"/>
      <c r="R245" s="484" t="s">
        <v>203</v>
      </c>
      <c r="S245" s="484" t="s">
        <v>1400</v>
      </c>
      <c r="T245" s="484" t="s">
        <v>240</v>
      </c>
    </row>
    <row r="246" spans="1:20">
      <c r="A246" t="s">
        <v>324</v>
      </c>
      <c r="B246" s="484" t="s">
        <v>288</v>
      </c>
      <c r="C246" t="s">
        <v>253</v>
      </c>
      <c r="D246" s="484" t="s">
        <v>1402</v>
      </c>
      <c r="E246" s="484" t="s">
        <v>1403</v>
      </c>
      <c r="F246" s="484" t="s">
        <v>234</v>
      </c>
      <c r="G246" t="s">
        <v>235</v>
      </c>
      <c r="H246" s="464"/>
      <c r="I246" s="484" t="s">
        <v>240</v>
      </c>
      <c r="J246" t="s">
        <v>1921</v>
      </c>
      <c r="K246" t="s">
        <v>293</v>
      </c>
      <c r="L246" t="s">
        <v>360</v>
      </c>
      <c r="M246" s="465">
        <v>43344</v>
      </c>
      <c r="N246" s="484" t="s">
        <v>240</v>
      </c>
      <c r="O246" s="484" t="s">
        <v>240</v>
      </c>
      <c r="P246" s="465">
        <v>44561</v>
      </c>
      <c r="Q246" s="465">
        <v>44651</v>
      </c>
      <c r="R246" s="484" t="s">
        <v>203</v>
      </c>
      <c r="S246" s="484" t="s">
        <v>1404</v>
      </c>
      <c r="T246" s="484" t="s">
        <v>1405</v>
      </c>
    </row>
    <row r="247" spans="1:20">
      <c r="A247" t="s">
        <v>456</v>
      </c>
      <c r="B247" s="484" t="s">
        <v>288</v>
      </c>
      <c r="C247" t="s">
        <v>231</v>
      </c>
      <c r="D247" s="484" t="s">
        <v>1406</v>
      </c>
      <c r="E247" s="484" t="s">
        <v>1407</v>
      </c>
      <c r="F247" s="484" t="s">
        <v>203</v>
      </c>
      <c r="G247" t="s">
        <v>235</v>
      </c>
      <c r="H247" s="464"/>
      <c r="I247" s="484" t="s">
        <v>240</v>
      </c>
      <c r="J247" t="s">
        <v>1408</v>
      </c>
      <c r="K247" t="s">
        <v>293</v>
      </c>
      <c r="L247" t="s">
        <v>294</v>
      </c>
      <c r="M247" s="465">
        <v>44246</v>
      </c>
      <c r="N247" s="484" t="s">
        <v>240</v>
      </c>
      <c r="O247" s="484" t="s">
        <v>241</v>
      </c>
      <c r="P247" s="465">
        <v>45341</v>
      </c>
      <c r="Q247" s="465"/>
      <c r="R247" s="484" t="s">
        <v>203</v>
      </c>
      <c r="S247" s="484" t="s">
        <v>1407</v>
      </c>
      <c r="T247" s="484" t="s">
        <v>240</v>
      </c>
    </row>
    <row r="248" spans="1:20">
      <c r="A248" t="s">
        <v>456</v>
      </c>
      <c r="B248" s="484" t="s">
        <v>288</v>
      </c>
      <c r="C248" t="s">
        <v>1213</v>
      </c>
      <c r="D248" s="484" t="s">
        <v>1409</v>
      </c>
      <c r="E248" s="484" t="s">
        <v>1410</v>
      </c>
      <c r="F248" s="484" t="s">
        <v>234</v>
      </c>
      <c r="G248" t="s">
        <v>235</v>
      </c>
      <c r="H248" s="464"/>
      <c r="I248" s="484" t="s">
        <v>240</v>
      </c>
      <c r="J248" t="s">
        <v>1408</v>
      </c>
      <c r="K248" t="s">
        <v>293</v>
      </c>
      <c r="L248" t="s">
        <v>294</v>
      </c>
      <c r="M248" s="465">
        <v>44246</v>
      </c>
      <c r="N248" s="484" t="s">
        <v>240</v>
      </c>
      <c r="O248" s="484" t="s">
        <v>240</v>
      </c>
      <c r="P248" s="465">
        <v>45341</v>
      </c>
      <c r="Q248" s="465"/>
      <c r="R248" s="484" t="s">
        <v>203</v>
      </c>
      <c r="S248" s="484" t="s">
        <v>1410</v>
      </c>
      <c r="T248" s="484" t="s">
        <v>240</v>
      </c>
    </row>
    <row r="249" spans="1:20">
      <c r="A249" t="s">
        <v>1411</v>
      </c>
      <c r="B249" s="484" t="s">
        <v>288</v>
      </c>
      <c r="C249" t="s">
        <v>231</v>
      </c>
      <c r="D249" s="484" t="s">
        <v>1412</v>
      </c>
      <c r="E249" s="484" t="s">
        <v>1413</v>
      </c>
      <c r="F249" s="484" t="s">
        <v>203</v>
      </c>
      <c r="G249" t="s">
        <v>235</v>
      </c>
      <c r="H249" s="464"/>
      <c r="I249" s="484" t="s">
        <v>240</v>
      </c>
      <c r="J249" t="s">
        <v>1414</v>
      </c>
      <c r="K249" t="s">
        <v>293</v>
      </c>
      <c r="L249" t="s">
        <v>294</v>
      </c>
      <c r="M249" s="465">
        <v>44256</v>
      </c>
      <c r="N249" s="484" t="s">
        <v>240</v>
      </c>
      <c r="O249" s="484" t="s">
        <v>241</v>
      </c>
      <c r="P249" s="465">
        <v>45352</v>
      </c>
      <c r="Q249" s="465"/>
      <c r="R249" s="484" t="s">
        <v>203</v>
      </c>
      <c r="S249" s="484" t="s">
        <v>1413</v>
      </c>
      <c r="T249" s="484" t="s">
        <v>240</v>
      </c>
    </row>
    <row r="250" spans="1:20">
      <c r="A250" t="s">
        <v>1411</v>
      </c>
      <c r="B250" s="484" t="s">
        <v>288</v>
      </c>
      <c r="C250" t="s">
        <v>317</v>
      </c>
      <c r="D250" s="484" t="s">
        <v>1415</v>
      </c>
      <c r="E250" s="484" t="s">
        <v>679</v>
      </c>
      <c r="F250" s="484" t="s">
        <v>203</v>
      </c>
      <c r="G250" t="s">
        <v>235</v>
      </c>
      <c r="H250" s="464"/>
      <c r="I250" s="484" t="s">
        <v>240</v>
      </c>
      <c r="J250" t="s">
        <v>1414</v>
      </c>
      <c r="K250" t="s">
        <v>293</v>
      </c>
      <c r="L250" t="s">
        <v>294</v>
      </c>
      <c r="M250" s="465">
        <v>44256</v>
      </c>
      <c r="N250" s="484" t="s">
        <v>240</v>
      </c>
      <c r="O250" s="484" t="s">
        <v>240</v>
      </c>
      <c r="P250" s="465">
        <v>45352</v>
      </c>
      <c r="Q250" s="465"/>
      <c r="R250" s="484" t="s">
        <v>203</v>
      </c>
      <c r="S250" s="484" t="s">
        <v>679</v>
      </c>
      <c r="T250" s="484" t="s">
        <v>240</v>
      </c>
    </row>
    <row r="251" spans="1:20">
      <c r="A251" t="s">
        <v>526</v>
      </c>
      <c r="B251" s="484" t="s">
        <v>230</v>
      </c>
      <c r="C251" t="s">
        <v>317</v>
      </c>
      <c r="D251" s="484" t="s">
        <v>1416</v>
      </c>
      <c r="E251" s="484" t="s">
        <v>1417</v>
      </c>
      <c r="F251" s="484" t="s">
        <v>234</v>
      </c>
      <c r="H251" s="464"/>
      <c r="I251" s="484" t="s">
        <v>240</v>
      </c>
      <c r="J251" t="s">
        <v>1418</v>
      </c>
      <c r="K251" t="s">
        <v>293</v>
      </c>
      <c r="L251" t="s">
        <v>410</v>
      </c>
      <c r="M251" s="465">
        <v>44256</v>
      </c>
      <c r="N251" s="484" t="s">
        <v>240</v>
      </c>
      <c r="O251" s="484" t="s">
        <v>241</v>
      </c>
      <c r="P251" s="465">
        <v>44621</v>
      </c>
      <c r="Q251" s="465"/>
      <c r="R251" s="484" t="s">
        <v>203</v>
      </c>
      <c r="S251" s="484" t="s">
        <v>1417</v>
      </c>
      <c r="T251" s="484" t="s">
        <v>240</v>
      </c>
    </row>
    <row r="252" spans="1:20">
      <c r="A252" t="s">
        <v>1359</v>
      </c>
      <c r="B252" s="484" t="s">
        <v>1360</v>
      </c>
      <c r="C252" t="s">
        <v>1419</v>
      </c>
      <c r="D252" s="484" t="s">
        <v>1420</v>
      </c>
      <c r="E252" s="484" t="s">
        <v>1421</v>
      </c>
      <c r="F252" s="484" t="s">
        <v>234</v>
      </c>
      <c r="G252" t="s">
        <v>235</v>
      </c>
      <c r="H252" s="464"/>
      <c r="I252" s="484" t="s">
        <v>240</v>
      </c>
      <c r="J252" t="s">
        <v>1422</v>
      </c>
      <c r="K252" t="s">
        <v>293</v>
      </c>
      <c r="L252" t="s">
        <v>1423</v>
      </c>
      <c r="M252" s="465">
        <v>44319</v>
      </c>
      <c r="N252" s="484" t="s">
        <v>240</v>
      </c>
      <c r="O252" s="484" t="s">
        <v>240</v>
      </c>
      <c r="P252" s="465">
        <v>44503</v>
      </c>
      <c r="Q252" s="465">
        <v>44594</v>
      </c>
      <c r="R252" s="484" t="s">
        <v>203</v>
      </c>
      <c r="S252" s="484" t="s">
        <v>1041</v>
      </c>
      <c r="T252" s="484" t="s">
        <v>240</v>
      </c>
    </row>
    <row r="253" spans="1:20">
      <c r="A253" t="s">
        <v>1359</v>
      </c>
      <c r="B253" s="484" t="s">
        <v>1360</v>
      </c>
      <c r="C253" t="s">
        <v>719</v>
      </c>
      <c r="D253" s="484" t="s">
        <v>1424</v>
      </c>
      <c r="E253" s="484" t="s">
        <v>1425</v>
      </c>
      <c r="F253" s="484" t="s">
        <v>234</v>
      </c>
      <c r="G253" t="s">
        <v>235</v>
      </c>
      <c r="H253" s="464"/>
      <c r="I253" s="484" t="s">
        <v>240</v>
      </c>
      <c r="J253" t="s">
        <v>1426</v>
      </c>
      <c r="K253" t="s">
        <v>293</v>
      </c>
      <c r="L253" t="s">
        <v>634</v>
      </c>
      <c r="M253" s="465">
        <v>44351</v>
      </c>
      <c r="N253" s="484" t="s">
        <v>240</v>
      </c>
      <c r="O253" s="484" t="s">
        <v>240</v>
      </c>
      <c r="P253" s="465">
        <v>44624</v>
      </c>
      <c r="Q253" s="465"/>
      <c r="R253" s="484" t="s">
        <v>203</v>
      </c>
      <c r="S253" s="484" t="s">
        <v>1041</v>
      </c>
      <c r="T253" s="484" t="s">
        <v>240</v>
      </c>
    </row>
    <row r="254" spans="1:20">
      <c r="A254" t="s">
        <v>1359</v>
      </c>
      <c r="B254" s="484" t="s">
        <v>1360</v>
      </c>
      <c r="C254" t="s">
        <v>733</v>
      </c>
      <c r="D254" s="484" t="s">
        <v>1427</v>
      </c>
      <c r="E254" s="484" t="s">
        <v>1428</v>
      </c>
      <c r="F254" s="484" t="s">
        <v>234</v>
      </c>
      <c r="G254" t="s">
        <v>235</v>
      </c>
      <c r="H254" s="464"/>
      <c r="I254" s="484" t="s">
        <v>240</v>
      </c>
      <c r="J254" t="s">
        <v>1429</v>
      </c>
      <c r="K254" t="s">
        <v>293</v>
      </c>
      <c r="L254" t="s">
        <v>1365</v>
      </c>
      <c r="M254" s="465">
        <v>44186</v>
      </c>
      <c r="N254" s="484" t="s">
        <v>240</v>
      </c>
      <c r="O254" s="484" t="s">
        <v>240</v>
      </c>
      <c r="P254" s="465">
        <v>44916</v>
      </c>
      <c r="Q254" s="465"/>
      <c r="R254" s="484" t="s">
        <v>203</v>
      </c>
      <c r="S254" s="484" t="s">
        <v>266</v>
      </c>
      <c r="T254" s="484" t="s">
        <v>240</v>
      </c>
    </row>
    <row r="255" spans="1:20">
      <c r="A255" t="s">
        <v>1359</v>
      </c>
      <c r="B255" s="484" t="s">
        <v>1360</v>
      </c>
      <c r="C255" t="s">
        <v>341</v>
      </c>
      <c r="D255" s="484" t="s">
        <v>1430</v>
      </c>
      <c r="E255" s="484" t="s">
        <v>1431</v>
      </c>
      <c r="F255" s="484" t="s">
        <v>234</v>
      </c>
      <c r="G255" t="s">
        <v>235</v>
      </c>
      <c r="H255" s="464"/>
      <c r="I255" s="484" t="s">
        <v>240</v>
      </c>
      <c r="J255" t="s">
        <v>1283</v>
      </c>
      <c r="K255" t="s">
        <v>238</v>
      </c>
      <c r="L255" t="s">
        <v>634</v>
      </c>
      <c r="M255" s="465">
        <v>44287</v>
      </c>
      <c r="N255" s="484" t="s">
        <v>240</v>
      </c>
      <c r="O255" s="484" t="s">
        <v>240</v>
      </c>
      <c r="P255" s="465">
        <v>44562</v>
      </c>
      <c r="Q255" s="465"/>
      <c r="R255" s="484" t="s">
        <v>203</v>
      </c>
      <c r="S255" s="484" t="s">
        <v>1041</v>
      </c>
      <c r="T255" s="484" t="s">
        <v>240</v>
      </c>
    </row>
    <row r="256" spans="1:20">
      <c r="A256" t="s">
        <v>1359</v>
      </c>
      <c r="B256" s="484" t="s">
        <v>1360</v>
      </c>
      <c r="C256" t="s">
        <v>331</v>
      </c>
      <c r="D256" s="484" t="s">
        <v>1432</v>
      </c>
      <c r="E256" s="484" t="s">
        <v>1433</v>
      </c>
      <c r="F256" s="484" t="s">
        <v>234</v>
      </c>
      <c r="G256" t="s">
        <v>235</v>
      </c>
      <c r="H256" s="464"/>
      <c r="I256" s="484" t="s">
        <v>240</v>
      </c>
      <c r="J256" t="s">
        <v>1434</v>
      </c>
      <c r="K256" t="s">
        <v>293</v>
      </c>
      <c r="L256" t="s">
        <v>1211</v>
      </c>
      <c r="M256" s="465">
        <v>44313</v>
      </c>
      <c r="N256" s="484" t="s">
        <v>240</v>
      </c>
      <c r="O256" s="484" t="s">
        <v>240</v>
      </c>
      <c r="P256" s="465">
        <v>44861</v>
      </c>
      <c r="Q256" s="465"/>
      <c r="R256" s="484" t="s">
        <v>203</v>
      </c>
      <c r="S256" s="484" t="s">
        <v>1041</v>
      </c>
      <c r="T256" s="484" t="s">
        <v>240</v>
      </c>
    </row>
    <row r="257" spans="1:20">
      <c r="A257" t="s">
        <v>1359</v>
      </c>
      <c r="B257" s="484" t="s">
        <v>1360</v>
      </c>
      <c r="C257" t="s">
        <v>1366</v>
      </c>
      <c r="D257" s="484" t="s">
        <v>1435</v>
      </c>
      <c r="E257" s="484" t="s">
        <v>1436</v>
      </c>
      <c r="F257" s="484" t="s">
        <v>234</v>
      </c>
      <c r="G257" t="s">
        <v>235</v>
      </c>
      <c r="H257" s="464"/>
      <c r="I257" s="484" t="s">
        <v>240</v>
      </c>
      <c r="J257" t="s">
        <v>1437</v>
      </c>
      <c r="K257" t="s">
        <v>293</v>
      </c>
      <c r="L257" t="s">
        <v>410</v>
      </c>
      <c r="M257" s="465">
        <v>44375</v>
      </c>
      <c r="N257" s="484" t="s">
        <v>240</v>
      </c>
      <c r="O257" s="484" t="s">
        <v>240</v>
      </c>
      <c r="P257" s="465">
        <v>44740</v>
      </c>
      <c r="Q257" s="465"/>
      <c r="R257" s="484" t="s">
        <v>203</v>
      </c>
      <c r="S257" s="484" t="s">
        <v>1041</v>
      </c>
      <c r="T257" s="484" t="s">
        <v>240</v>
      </c>
    </row>
    <row r="258" spans="1:20">
      <c r="A258" t="s">
        <v>1359</v>
      </c>
      <c r="B258" s="484" t="s">
        <v>1360</v>
      </c>
      <c r="C258" t="s">
        <v>253</v>
      </c>
      <c r="D258" s="484" t="s">
        <v>1438</v>
      </c>
      <c r="E258" s="484" t="s">
        <v>1439</v>
      </c>
      <c r="F258" s="484" t="s">
        <v>234</v>
      </c>
      <c r="G258" t="s">
        <v>235</v>
      </c>
      <c r="H258" s="464"/>
      <c r="I258" s="484" t="s">
        <v>240</v>
      </c>
      <c r="J258" t="s">
        <v>1440</v>
      </c>
      <c r="K258" t="s">
        <v>293</v>
      </c>
      <c r="L258" t="s">
        <v>1211</v>
      </c>
      <c r="M258" s="465">
        <v>44257</v>
      </c>
      <c r="N258" s="484" t="s">
        <v>240</v>
      </c>
      <c r="O258" s="484" t="s">
        <v>240</v>
      </c>
      <c r="P258" s="465">
        <v>44806</v>
      </c>
      <c r="Q258" s="465"/>
      <c r="R258" s="484" t="s">
        <v>203</v>
      </c>
      <c r="S258" s="484" t="s">
        <v>1041</v>
      </c>
      <c r="T258" s="484" t="s">
        <v>240</v>
      </c>
    </row>
    <row r="259" spans="1:20">
      <c r="A259" t="s">
        <v>1359</v>
      </c>
      <c r="B259" s="484" t="s">
        <v>1360</v>
      </c>
      <c r="C259" t="s">
        <v>1441</v>
      </c>
      <c r="D259" s="484" t="s">
        <v>1442</v>
      </c>
      <c r="E259" s="484" t="s">
        <v>1443</v>
      </c>
      <c r="F259" s="484" t="s">
        <v>234</v>
      </c>
      <c r="G259" t="s">
        <v>235</v>
      </c>
      <c r="H259" s="464"/>
      <c r="I259" s="484" t="s">
        <v>240</v>
      </c>
      <c r="J259" t="s">
        <v>1444</v>
      </c>
      <c r="K259" t="s">
        <v>238</v>
      </c>
      <c r="L259" t="s">
        <v>403</v>
      </c>
      <c r="M259" s="465">
        <v>43314</v>
      </c>
      <c r="N259" s="484" t="s">
        <v>240</v>
      </c>
      <c r="O259" s="484" t="s">
        <v>240</v>
      </c>
      <c r="P259" s="465">
        <v>43678</v>
      </c>
      <c r="Q259" s="465"/>
      <c r="R259" s="484" t="s">
        <v>203</v>
      </c>
      <c r="S259" s="484" t="s">
        <v>1041</v>
      </c>
      <c r="T259" s="484" t="s">
        <v>240</v>
      </c>
    </row>
    <row r="260" spans="1:20">
      <c r="A260" t="s">
        <v>450</v>
      </c>
      <c r="B260" s="484" t="s">
        <v>230</v>
      </c>
      <c r="C260" t="s">
        <v>317</v>
      </c>
      <c r="D260" s="484" t="s">
        <v>1445</v>
      </c>
      <c r="E260" s="484" t="s">
        <v>1446</v>
      </c>
      <c r="F260" s="484" t="s">
        <v>234</v>
      </c>
      <c r="G260" t="s">
        <v>235</v>
      </c>
      <c r="H260" s="464"/>
      <c r="I260" s="484" t="s">
        <v>240</v>
      </c>
      <c r="J260" t="s">
        <v>365</v>
      </c>
      <c r="K260" t="s">
        <v>293</v>
      </c>
      <c r="L260" t="s">
        <v>410</v>
      </c>
      <c r="M260" s="465">
        <v>44378</v>
      </c>
      <c r="N260" s="484" t="s">
        <v>240</v>
      </c>
      <c r="O260" s="484" t="s">
        <v>240</v>
      </c>
      <c r="P260" s="465">
        <v>44743</v>
      </c>
      <c r="Q260" s="465"/>
      <c r="R260" s="484" t="s">
        <v>203</v>
      </c>
      <c r="S260" s="484" t="s">
        <v>1041</v>
      </c>
      <c r="T260" s="484" t="s">
        <v>240</v>
      </c>
    </row>
    <row r="261" spans="1:20">
      <c r="A261" t="s">
        <v>368</v>
      </c>
      <c r="B261" s="484" t="s">
        <v>230</v>
      </c>
      <c r="C261" t="s">
        <v>317</v>
      </c>
      <c r="D261" s="484" t="s">
        <v>1447</v>
      </c>
      <c r="E261" s="484" t="s">
        <v>1448</v>
      </c>
      <c r="F261" s="484" t="s">
        <v>234</v>
      </c>
      <c r="G261" t="s">
        <v>235</v>
      </c>
      <c r="H261" s="464"/>
      <c r="I261" s="484" t="s">
        <v>240</v>
      </c>
      <c r="J261" t="s">
        <v>1449</v>
      </c>
      <c r="K261" t="s">
        <v>293</v>
      </c>
      <c r="L261" t="s">
        <v>410</v>
      </c>
      <c r="M261" s="465">
        <v>44301</v>
      </c>
      <c r="N261" s="484" t="s">
        <v>240</v>
      </c>
      <c r="O261" s="484" t="s">
        <v>240</v>
      </c>
      <c r="P261" s="465">
        <v>44666</v>
      </c>
      <c r="Q261" s="465"/>
      <c r="R261" s="484" t="s">
        <v>203</v>
      </c>
      <c r="S261" s="484" t="s">
        <v>1041</v>
      </c>
      <c r="T261" s="484" t="s">
        <v>240</v>
      </c>
    </row>
    <row r="262" spans="1:20">
      <c r="A262" t="s">
        <v>405</v>
      </c>
      <c r="B262" s="484" t="s">
        <v>230</v>
      </c>
      <c r="C262" t="s">
        <v>317</v>
      </c>
      <c r="D262" s="484" t="s">
        <v>1450</v>
      </c>
      <c r="E262" s="484" t="s">
        <v>1451</v>
      </c>
      <c r="F262" s="484" t="s">
        <v>234</v>
      </c>
      <c r="G262" t="s">
        <v>235</v>
      </c>
      <c r="H262" s="464"/>
      <c r="I262" s="484" t="s">
        <v>240</v>
      </c>
      <c r="J262" t="s">
        <v>1452</v>
      </c>
      <c r="K262" t="s">
        <v>293</v>
      </c>
      <c r="L262" t="s">
        <v>410</v>
      </c>
      <c r="M262" s="465">
        <v>44348</v>
      </c>
      <c r="N262" s="484" t="s">
        <v>240</v>
      </c>
      <c r="O262" s="484" t="s">
        <v>240</v>
      </c>
      <c r="P262" s="465">
        <v>44713</v>
      </c>
      <c r="Q262" s="465"/>
      <c r="R262" s="484" t="s">
        <v>203</v>
      </c>
      <c r="S262" s="484" t="s">
        <v>1041</v>
      </c>
      <c r="T262" s="484" t="s">
        <v>240</v>
      </c>
    </row>
    <row r="263" spans="1:20">
      <c r="A263" t="s">
        <v>276</v>
      </c>
      <c r="B263" s="484" t="s">
        <v>230</v>
      </c>
      <c r="C263" t="s">
        <v>231</v>
      </c>
      <c r="D263" s="484" t="s">
        <v>1453</v>
      </c>
      <c r="E263" s="484" t="s">
        <v>1454</v>
      </c>
      <c r="F263" s="484" t="s">
        <v>234</v>
      </c>
      <c r="G263" t="s">
        <v>235</v>
      </c>
      <c r="H263" s="464"/>
      <c r="I263" s="484" t="s">
        <v>1455</v>
      </c>
      <c r="J263" t="s">
        <v>1456</v>
      </c>
      <c r="K263" t="s">
        <v>293</v>
      </c>
      <c r="L263" t="s">
        <v>410</v>
      </c>
      <c r="M263" s="465">
        <v>44305</v>
      </c>
      <c r="N263" s="484" t="s">
        <v>240</v>
      </c>
      <c r="O263" s="484" t="s">
        <v>241</v>
      </c>
      <c r="P263" s="465">
        <v>44670</v>
      </c>
      <c r="Q263" s="465"/>
      <c r="R263" s="484" t="s">
        <v>203</v>
      </c>
      <c r="S263" s="484" t="s">
        <v>1041</v>
      </c>
      <c r="T263" s="484" t="s">
        <v>240</v>
      </c>
    </row>
    <row r="264" spans="1:20">
      <c r="A264" t="s">
        <v>747</v>
      </c>
      <c r="B264" s="484" t="s">
        <v>230</v>
      </c>
      <c r="C264" t="s">
        <v>1032</v>
      </c>
      <c r="D264" s="484" t="s">
        <v>1457</v>
      </c>
      <c r="E264" s="484" t="s">
        <v>1458</v>
      </c>
      <c r="F264" s="484" t="s">
        <v>234</v>
      </c>
      <c r="G264" t="s">
        <v>235</v>
      </c>
      <c r="H264" s="464"/>
      <c r="I264" s="484" t="s">
        <v>240</v>
      </c>
      <c r="J264" t="s">
        <v>1459</v>
      </c>
      <c r="K264" t="s">
        <v>238</v>
      </c>
      <c r="L264" t="s">
        <v>572</v>
      </c>
      <c r="M264" s="465">
        <v>44204</v>
      </c>
      <c r="N264" s="484" t="s">
        <v>240</v>
      </c>
      <c r="O264" s="484" t="s">
        <v>240</v>
      </c>
      <c r="P264" s="465">
        <v>44447</v>
      </c>
      <c r="Q264" s="465"/>
      <c r="R264" s="484" t="s">
        <v>203</v>
      </c>
      <c r="S264" s="484" t="s">
        <v>1041</v>
      </c>
      <c r="T264" s="484" t="s">
        <v>240</v>
      </c>
    </row>
    <row r="265" spans="1:20">
      <c r="A265" t="s">
        <v>419</v>
      </c>
      <c r="B265" s="484" t="s">
        <v>230</v>
      </c>
      <c r="C265" t="s">
        <v>253</v>
      </c>
      <c r="D265" s="484" t="s">
        <v>1460</v>
      </c>
      <c r="E265" s="484" t="s">
        <v>1461</v>
      </c>
      <c r="F265" s="484" t="s">
        <v>234</v>
      </c>
      <c r="G265" t="s">
        <v>235</v>
      </c>
      <c r="H265" s="464"/>
      <c r="I265" s="484" t="s">
        <v>240</v>
      </c>
      <c r="J265" t="s">
        <v>1462</v>
      </c>
      <c r="K265" t="s">
        <v>293</v>
      </c>
      <c r="L265" t="s">
        <v>410</v>
      </c>
      <c r="M265" s="465">
        <v>44270</v>
      </c>
      <c r="N265" s="484" t="s">
        <v>240</v>
      </c>
      <c r="O265" s="484" t="s">
        <v>240</v>
      </c>
      <c r="P265" s="465">
        <v>44635</v>
      </c>
      <c r="Q265" s="465"/>
      <c r="R265" s="484" t="s">
        <v>203</v>
      </c>
      <c r="S265" s="484" t="s">
        <v>1041</v>
      </c>
      <c r="T265" s="484" t="s">
        <v>240</v>
      </c>
    </row>
    <row r="266" spans="1:20">
      <c r="A266" t="s">
        <v>419</v>
      </c>
      <c r="B266" s="484" t="s">
        <v>230</v>
      </c>
      <c r="C266" t="s">
        <v>231</v>
      </c>
      <c r="D266" s="484" t="s">
        <v>1463</v>
      </c>
      <c r="E266" s="484" t="s">
        <v>1464</v>
      </c>
      <c r="F266" s="484" t="s">
        <v>234</v>
      </c>
      <c r="G266" t="s">
        <v>235</v>
      </c>
      <c r="H266" s="464"/>
      <c r="I266" s="484" t="s">
        <v>1465</v>
      </c>
      <c r="J266" t="s">
        <v>1466</v>
      </c>
      <c r="K266" t="s">
        <v>293</v>
      </c>
      <c r="L266" t="s">
        <v>410</v>
      </c>
      <c r="M266" s="465">
        <v>44265</v>
      </c>
      <c r="N266" s="484" t="s">
        <v>240</v>
      </c>
      <c r="O266" s="484" t="s">
        <v>241</v>
      </c>
      <c r="P266" s="465">
        <v>44630</v>
      </c>
      <c r="Q266" s="465"/>
      <c r="R266" s="484" t="s">
        <v>203</v>
      </c>
      <c r="S266" s="484" t="s">
        <v>1041</v>
      </c>
      <c r="T266" s="484" t="s">
        <v>240</v>
      </c>
    </row>
    <row r="267" spans="1:20">
      <c r="A267" t="s">
        <v>419</v>
      </c>
      <c r="B267" s="484" t="s">
        <v>230</v>
      </c>
      <c r="C267" t="s">
        <v>331</v>
      </c>
      <c r="D267" s="484" t="s">
        <v>1467</v>
      </c>
      <c r="E267" s="484" t="s">
        <v>1468</v>
      </c>
      <c r="F267" s="484" t="s">
        <v>234</v>
      </c>
      <c r="G267" t="s">
        <v>235</v>
      </c>
      <c r="H267" s="464"/>
      <c r="I267" s="484" t="s">
        <v>240</v>
      </c>
      <c r="J267" t="s">
        <v>1469</v>
      </c>
      <c r="K267" t="s">
        <v>293</v>
      </c>
      <c r="L267" t="s">
        <v>410</v>
      </c>
      <c r="M267" s="465">
        <v>44260</v>
      </c>
      <c r="N267" s="484" t="s">
        <v>240</v>
      </c>
      <c r="O267" s="484" t="s">
        <v>240</v>
      </c>
      <c r="P267" s="465">
        <v>44625</v>
      </c>
      <c r="Q267" s="465"/>
      <c r="R267" s="484" t="s">
        <v>203</v>
      </c>
      <c r="S267" s="484" t="s">
        <v>1041</v>
      </c>
      <c r="T267" s="484" t="s">
        <v>240</v>
      </c>
    </row>
    <row r="268" spans="1:20">
      <c r="A268" t="s">
        <v>1470</v>
      </c>
      <c r="B268" s="484" t="s">
        <v>230</v>
      </c>
      <c r="C268" t="s">
        <v>253</v>
      </c>
      <c r="D268" s="484" t="s">
        <v>1471</v>
      </c>
      <c r="E268" s="484" t="s">
        <v>1472</v>
      </c>
      <c r="F268" s="484" t="s">
        <v>234</v>
      </c>
      <c r="G268" t="s">
        <v>235</v>
      </c>
      <c r="H268" s="464"/>
      <c r="I268" s="484" t="s">
        <v>240</v>
      </c>
      <c r="J268" t="s">
        <v>1473</v>
      </c>
      <c r="K268" t="s">
        <v>293</v>
      </c>
      <c r="L268" t="s">
        <v>410</v>
      </c>
      <c r="M268" s="465">
        <v>44239</v>
      </c>
      <c r="N268" s="484" t="s">
        <v>240</v>
      </c>
      <c r="O268" s="484" t="s">
        <v>240</v>
      </c>
      <c r="P268" s="465">
        <v>44604</v>
      </c>
      <c r="Q268" s="465"/>
      <c r="R268" s="484" t="s">
        <v>203</v>
      </c>
      <c r="S268" s="484" t="s">
        <v>1041</v>
      </c>
      <c r="T268" s="484" t="s">
        <v>240</v>
      </c>
    </row>
    <row r="269" spans="1:20">
      <c r="A269" t="s">
        <v>1470</v>
      </c>
      <c r="B269" s="484" t="s">
        <v>230</v>
      </c>
      <c r="C269" t="s">
        <v>341</v>
      </c>
      <c r="D269" s="484" t="s">
        <v>1474</v>
      </c>
      <c r="E269" s="484" t="s">
        <v>1475</v>
      </c>
      <c r="F269" s="484" t="s">
        <v>234</v>
      </c>
      <c r="G269" t="s">
        <v>235</v>
      </c>
      <c r="H269" s="464"/>
      <c r="I269" s="484" t="s">
        <v>240</v>
      </c>
      <c r="J269" t="s">
        <v>1476</v>
      </c>
      <c r="K269" t="s">
        <v>238</v>
      </c>
      <c r="L269" t="s">
        <v>410</v>
      </c>
      <c r="M269" s="465">
        <v>44207</v>
      </c>
      <c r="N269" s="484" t="s">
        <v>240</v>
      </c>
      <c r="O269" s="484" t="s">
        <v>240</v>
      </c>
      <c r="P269" s="465">
        <v>44572</v>
      </c>
      <c r="Q269" s="465"/>
      <c r="R269" s="484" t="s">
        <v>203</v>
      </c>
      <c r="S269" s="484" t="s">
        <v>1041</v>
      </c>
      <c r="T269" s="484" t="s">
        <v>240</v>
      </c>
    </row>
    <row r="270" spans="1:20">
      <c r="A270" t="s">
        <v>1470</v>
      </c>
      <c r="B270" s="484" t="s">
        <v>230</v>
      </c>
      <c r="C270" t="s">
        <v>1477</v>
      </c>
      <c r="D270" s="484" t="s">
        <v>1478</v>
      </c>
      <c r="E270" s="484" t="s">
        <v>1479</v>
      </c>
      <c r="F270" s="484" t="s">
        <v>234</v>
      </c>
      <c r="G270" t="s">
        <v>235</v>
      </c>
      <c r="H270" s="464"/>
      <c r="I270" s="484" t="s">
        <v>240</v>
      </c>
      <c r="J270" t="s">
        <v>1476</v>
      </c>
      <c r="K270" t="s">
        <v>238</v>
      </c>
      <c r="L270" t="s">
        <v>410</v>
      </c>
      <c r="M270" s="465">
        <v>44207</v>
      </c>
      <c r="N270" s="484" t="s">
        <v>240</v>
      </c>
      <c r="O270" s="484" t="s">
        <v>240</v>
      </c>
      <c r="P270" s="465">
        <v>44572</v>
      </c>
      <c r="Q270" s="465"/>
      <c r="R270" s="484" t="s">
        <v>203</v>
      </c>
      <c r="S270" s="484" t="s">
        <v>1041</v>
      </c>
      <c r="T270" s="484" t="s">
        <v>240</v>
      </c>
    </row>
    <row r="271" spans="1:20">
      <c r="A271" t="s">
        <v>1470</v>
      </c>
      <c r="B271" s="484" t="s">
        <v>230</v>
      </c>
      <c r="C271" t="s">
        <v>317</v>
      </c>
      <c r="D271" s="484" t="s">
        <v>1480</v>
      </c>
      <c r="E271" s="484" t="s">
        <v>1481</v>
      </c>
      <c r="F271" s="484" t="s">
        <v>234</v>
      </c>
      <c r="G271" t="s">
        <v>235</v>
      </c>
      <c r="H271" s="464"/>
      <c r="I271" s="484" t="s">
        <v>240</v>
      </c>
      <c r="J271" t="s">
        <v>1482</v>
      </c>
      <c r="K271" t="s">
        <v>293</v>
      </c>
      <c r="L271" t="s">
        <v>410</v>
      </c>
      <c r="M271" s="465">
        <v>44236</v>
      </c>
      <c r="N271" s="484" t="s">
        <v>240</v>
      </c>
      <c r="O271" s="484" t="s">
        <v>240</v>
      </c>
      <c r="P271" s="465">
        <v>44601</v>
      </c>
      <c r="Q271" s="465"/>
      <c r="R271" s="484" t="s">
        <v>203</v>
      </c>
      <c r="S271" s="484" t="s">
        <v>1041</v>
      </c>
      <c r="T271" s="484" t="s">
        <v>240</v>
      </c>
    </row>
    <row r="272" spans="1:20">
      <c r="A272" t="s">
        <v>475</v>
      </c>
      <c r="B272" s="484" t="s">
        <v>288</v>
      </c>
      <c r="C272" t="s">
        <v>331</v>
      </c>
      <c r="D272" s="484" t="s">
        <v>1483</v>
      </c>
      <c r="E272" s="484" t="s">
        <v>1484</v>
      </c>
      <c r="F272" s="484" t="s">
        <v>234</v>
      </c>
      <c r="H272" s="464"/>
      <c r="I272" s="484" t="s">
        <v>240</v>
      </c>
      <c r="J272" t="s">
        <v>1334</v>
      </c>
      <c r="K272" t="s">
        <v>293</v>
      </c>
      <c r="L272" t="s">
        <v>294</v>
      </c>
      <c r="M272" s="465">
        <v>44200</v>
      </c>
      <c r="N272" s="484" t="s">
        <v>240</v>
      </c>
      <c r="O272" s="484" t="s">
        <v>240</v>
      </c>
      <c r="P272" s="465">
        <v>45295</v>
      </c>
      <c r="Q272" s="465"/>
      <c r="R272" s="484" t="s">
        <v>203</v>
      </c>
      <c r="S272" s="484" t="s">
        <v>1041</v>
      </c>
      <c r="T272" s="484" t="s">
        <v>240</v>
      </c>
    </row>
    <row r="273" spans="1:20">
      <c r="A273" t="s">
        <v>475</v>
      </c>
      <c r="B273" s="484" t="s">
        <v>288</v>
      </c>
      <c r="C273" t="s">
        <v>253</v>
      </c>
      <c r="D273" s="484" t="s">
        <v>1485</v>
      </c>
      <c r="E273" s="484" t="s">
        <v>1486</v>
      </c>
      <c r="F273" s="484" t="s">
        <v>203</v>
      </c>
      <c r="G273" t="s">
        <v>235</v>
      </c>
      <c r="H273" s="464"/>
      <c r="I273" s="484" t="s">
        <v>240</v>
      </c>
      <c r="J273" t="s">
        <v>1334</v>
      </c>
      <c r="K273" t="s">
        <v>293</v>
      </c>
      <c r="L273" t="s">
        <v>294</v>
      </c>
      <c r="M273" s="465">
        <v>44200</v>
      </c>
      <c r="N273" s="484" t="s">
        <v>240</v>
      </c>
      <c r="O273" s="484" t="s">
        <v>240</v>
      </c>
      <c r="P273" s="465">
        <v>45295</v>
      </c>
      <c r="Q273" s="465"/>
      <c r="R273" s="484" t="s">
        <v>203</v>
      </c>
      <c r="S273" s="484" t="s">
        <v>1041</v>
      </c>
      <c r="T273" s="484" t="s">
        <v>240</v>
      </c>
    </row>
    <row r="274" spans="1:20">
      <c r="A274" t="s">
        <v>475</v>
      </c>
      <c r="B274" s="484" t="s">
        <v>288</v>
      </c>
      <c r="C274" t="s">
        <v>317</v>
      </c>
      <c r="D274" s="484" t="s">
        <v>1487</v>
      </c>
      <c r="E274" s="484" t="s">
        <v>1488</v>
      </c>
      <c r="F274" s="484" t="s">
        <v>203</v>
      </c>
      <c r="G274" t="s">
        <v>235</v>
      </c>
      <c r="H274" s="464"/>
      <c r="I274" s="484" t="s">
        <v>240</v>
      </c>
      <c r="J274" t="s">
        <v>1334</v>
      </c>
      <c r="K274" t="s">
        <v>293</v>
      </c>
      <c r="L274" t="s">
        <v>294</v>
      </c>
      <c r="M274" s="465">
        <v>44200</v>
      </c>
      <c r="N274" s="484" t="s">
        <v>240</v>
      </c>
      <c r="O274" s="484" t="s">
        <v>240</v>
      </c>
      <c r="P274" s="465">
        <v>45295</v>
      </c>
      <c r="Q274" s="465"/>
      <c r="R274" s="484" t="s">
        <v>203</v>
      </c>
      <c r="S274" s="484" t="s">
        <v>1041</v>
      </c>
      <c r="T274" s="484" t="s">
        <v>240</v>
      </c>
    </row>
    <row r="275" spans="1:20">
      <c r="A275" t="s">
        <v>526</v>
      </c>
      <c r="B275" s="484" t="s">
        <v>288</v>
      </c>
      <c r="C275" t="s">
        <v>1052</v>
      </c>
      <c r="D275" s="484" t="s">
        <v>1489</v>
      </c>
      <c r="E275" s="484" t="s">
        <v>1490</v>
      </c>
      <c r="F275" s="484" t="s">
        <v>234</v>
      </c>
      <c r="G275" t="s">
        <v>235</v>
      </c>
      <c r="H275" s="464"/>
      <c r="I275" s="484" t="s">
        <v>240</v>
      </c>
      <c r="J275" t="s">
        <v>1334</v>
      </c>
      <c r="K275" t="s">
        <v>293</v>
      </c>
      <c r="L275" t="s">
        <v>294</v>
      </c>
      <c r="M275" s="465">
        <v>44200</v>
      </c>
      <c r="N275" s="484" t="s">
        <v>240</v>
      </c>
      <c r="O275" s="484" t="s">
        <v>240</v>
      </c>
      <c r="P275" s="465">
        <v>45295</v>
      </c>
      <c r="Q275" s="465"/>
      <c r="R275" s="484" t="s">
        <v>203</v>
      </c>
      <c r="S275" s="484" t="s">
        <v>1041</v>
      </c>
      <c r="T275" s="484" t="s">
        <v>240</v>
      </c>
    </row>
    <row r="276" spans="1:20">
      <c r="A276" t="s">
        <v>526</v>
      </c>
      <c r="B276" s="484" t="s">
        <v>288</v>
      </c>
      <c r="C276" t="s">
        <v>1070</v>
      </c>
      <c r="D276" s="484" t="s">
        <v>1491</v>
      </c>
      <c r="E276" s="484" t="s">
        <v>1492</v>
      </c>
      <c r="F276" s="484" t="s">
        <v>203</v>
      </c>
      <c r="G276" t="s">
        <v>235</v>
      </c>
      <c r="H276" s="464"/>
      <c r="I276" s="484" t="s">
        <v>240</v>
      </c>
      <c r="J276" t="s">
        <v>1334</v>
      </c>
      <c r="K276" t="s">
        <v>293</v>
      </c>
      <c r="L276" t="s">
        <v>294</v>
      </c>
      <c r="M276" s="465">
        <v>44200</v>
      </c>
      <c r="N276" s="484" t="s">
        <v>240</v>
      </c>
      <c r="O276" s="484" t="s">
        <v>240</v>
      </c>
      <c r="P276" s="465">
        <v>45295</v>
      </c>
      <c r="Q276" s="465"/>
      <c r="R276" s="484" t="s">
        <v>203</v>
      </c>
      <c r="S276" s="484" t="s">
        <v>1041</v>
      </c>
      <c r="T276" s="484" t="s">
        <v>240</v>
      </c>
    </row>
    <row r="277" spans="1:20">
      <c r="A277" t="s">
        <v>1411</v>
      </c>
      <c r="B277" s="484" t="s">
        <v>288</v>
      </c>
      <c r="C277" t="s">
        <v>341</v>
      </c>
      <c r="D277" s="484" t="s">
        <v>1493</v>
      </c>
      <c r="E277" s="484" t="s">
        <v>1494</v>
      </c>
      <c r="F277" s="484" t="s">
        <v>234</v>
      </c>
      <c r="G277" t="s">
        <v>235</v>
      </c>
      <c r="H277" s="464"/>
      <c r="I277" s="484" t="s">
        <v>240</v>
      </c>
      <c r="J277" t="s">
        <v>1495</v>
      </c>
      <c r="K277" t="s">
        <v>293</v>
      </c>
      <c r="L277" t="s">
        <v>294</v>
      </c>
      <c r="M277" s="465">
        <v>44348</v>
      </c>
      <c r="N277" s="484" t="s">
        <v>240</v>
      </c>
      <c r="O277" s="484" t="s">
        <v>240</v>
      </c>
      <c r="P277" s="465">
        <v>45444</v>
      </c>
      <c r="Q277" s="465"/>
      <c r="R277" s="484" t="s">
        <v>203</v>
      </c>
      <c r="S277" s="484" t="s">
        <v>1041</v>
      </c>
      <c r="T277" s="484" t="s">
        <v>240</v>
      </c>
    </row>
    <row r="278" spans="1:20">
      <c r="A278" t="s">
        <v>879</v>
      </c>
      <c r="B278" s="484" t="s">
        <v>288</v>
      </c>
      <c r="C278" t="s">
        <v>231</v>
      </c>
      <c r="D278" s="484" t="s">
        <v>1496</v>
      </c>
      <c r="E278" s="484" t="s">
        <v>1497</v>
      </c>
      <c r="F278" s="484" t="s">
        <v>234</v>
      </c>
      <c r="G278" t="s">
        <v>235</v>
      </c>
      <c r="H278" s="464"/>
      <c r="I278" s="484" t="s">
        <v>1498</v>
      </c>
      <c r="J278" t="s">
        <v>1499</v>
      </c>
      <c r="K278" t="s">
        <v>293</v>
      </c>
      <c r="L278" t="s">
        <v>294</v>
      </c>
      <c r="M278" s="465">
        <v>44326</v>
      </c>
      <c r="N278" s="484" t="s">
        <v>240</v>
      </c>
      <c r="O278" s="484" t="s">
        <v>240</v>
      </c>
      <c r="P278" s="465">
        <v>45422</v>
      </c>
      <c r="Q278" s="465"/>
      <c r="R278" s="484" t="s">
        <v>203</v>
      </c>
      <c r="S278" s="484" t="s">
        <v>1041</v>
      </c>
      <c r="T278" s="484" t="s">
        <v>240</v>
      </c>
    </row>
    <row r="279" spans="1:20">
      <c r="A279" t="s">
        <v>1359</v>
      </c>
      <c r="B279" s="484" t="s">
        <v>1360</v>
      </c>
      <c r="C279" t="s">
        <v>1500</v>
      </c>
      <c r="D279" s="484" t="s">
        <v>1501</v>
      </c>
      <c r="E279" s="484" t="s">
        <v>1502</v>
      </c>
      <c r="F279" s="484" t="s">
        <v>234</v>
      </c>
      <c r="G279" t="s">
        <v>235</v>
      </c>
      <c r="H279" s="464"/>
      <c r="I279" s="484" t="s">
        <v>1503</v>
      </c>
      <c r="J279" t="s">
        <v>1504</v>
      </c>
      <c r="K279" t="s">
        <v>238</v>
      </c>
      <c r="L279" t="s">
        <v>403</v>
      </c>
      <c r="M279" s="465">
        <v>43805</v>
      </c>
      <c r="N279" s="484" t="s">
        <v>240</v>
      </c>
      <c r="O279" s="484" t="s">
        <v>240</v>
      </c>
      <c r="P279" s="465">
        <v>44170</v>
      </c>
      <c r="Q279" s="465"/>
      <c r="R279" s="484" t="s">
        <v>203</v>
      </c>
      <c r="S279" s="484" t="s">
        <v>1041</v>
      </c>
      <c r="T279" s="484" t="s">
        <v>240</v>
      </c>
    </row>
    <row r="280" spans="1:20">
      <c r="A280" t="s">
        <v>316</v>
      </c>
      <c r="B280" s="484" t="s">
        <v>230</v>
      </c>
      <c r="C280" t="s">
        <v>425</v>
      </c>
      <c r="D280" s="484" t="s">
        <v>1505</v>
      </c>
      <c r="E280" s="484" t="s">
        <v>1506</v>
      </c>
      <c r="F280" s="484" t="s">
        <v>234</v>
      </c>
      <c r="G280" t="s">
        <v>235</v>
      </c>
      <c r="H280" s="464"/>
      <c r="I280" s="484" t="s">
        <v>240</v>
      </c>
      <c r="J280" t="s">
        <v>1507</v>
      </c>
      <c r="K280" t="s">
        <v>293</v>
      </c>
      <c r="L280" t="s">
        <v>410</v>
      </c>
      <c r="M280" s="465">
        <v>44409</v>
      </c>
      <c r="N280" s="484" t="s">
        <v>240</v>
      </c>
      <c r="O280" s="484" t="s">
        <v>241</v>
      </c>
      <c r="P280" s="465">
        <v>44774</v>
      </c>
      <c r="Q280" s="465"/>
      <c r="R280" s="484" t="s">
        <v>203</v>
      </c>
      <c r="S280" s="484" t="s">
        <v>266</v>
      </c>
      <c r="T280" s="484" t="s">
        <v>240</v>
      </c>
    </row>
    <row r="281" spans="1:20">
      <c r="A281" t="s">
        <v>330</v>
      </c>
      <c r="B281" s="484" t="s">
        <v>230</v>
      </c>
      <c r="C281" t="s">
        <v>231</v>
      </c>
      <c r="D281" s="484" t="s">
        <v>1508</v>
      </c>
      <c r="E281" s="484" t="s">
        <v>1509</v>
      </c>
      <c r="F281" s="484" t="s">
        <v>234</v>
      </c>
      <c r="G281" t="s">
        <v>235</v>
      </c>
      <c r="H281" s="464"/>
      <c r="I281" s="484" t="s">
        <v>1510</v>
      </c>
      <c r="J281" t="s">
        <v>1511</v>
      </c>
      <c r="K281" t="s">
        <v>293</v>
      </c>
      <c r="L281" t="s">
        <v>410</v>
      </c>
      <c r="M281" s="465">
        <v>44396</v>
      </c>
      <c r="N281" s="484" t="s">
        <v>240</v>
      </c>
      <c r="O281" s="484" t="s">
        <v>241</v>
      </c>
      <c r="P281" s="465">
        <v>44761</v>
      </c>
      <c r="Q281" s="465"/>
      <c r="R281" s="484" t="s">
        <v>203</v>
      </c>
      <c r="S281" s="484" t="s">
        <v>266</v>
      </c>
      <c r="T281" s="484" t="s">
        <v>240</v>
      </c>
    </row>
    <row r="282" spans="1:20">
      <c r="A282" t="s">
        <v>330</v>
      </c>
      <c r="B282" s="484" t="s">
        <v>230</v>
      </c>
      <c r="C282" t="s">
        <v>341</v>
      </c>
      <c r="D282" s="484" t="s">
        <v>1512</v>
      </c>
      <c r="E282" s="484" t="s">
        <v>1513</v>
      </c>
      <c r="F282" s="484" t="s">
        <v>203</v>
      </c>
      <c r="G282" t="s">
        <v>235</v>
      </c>
      <c r="H282" s="464"/>
      <c r="I282" s="484" t="s">
        <v>240</v>
      </c>
      <c r="J282" t="s">
        <v>1514</v>
      </c>
      <c r="K282" t="s">
        <v>293</v>
      </c>
      <c r="L282" t="s">
        <v>410</v>
      </c>
      <c r="M282" s="465">
        <v>44393</v>
      </c>
      <c r="N282" s="484" t="s">
        <v>240</v>
      </c>
      <c r="O282" s="484" t="s">
        <v>241</v>
      </c>
      <c r="P282" s="465">
        <v>44758</v>
      </c>
      <c r="Q282" s="465"/>
      <c r="R282" s="484" t="s">
        <v>203</v>
      </c>
      <c r="S282" s="484" t="s">
        <v>266</v>
      </c>
      <c r="T282" s="484" t="s">
        <v>240</v>
      </c>
    </row>
    <row r="283" spans="1:20">
      <c r="A283" t="s">
        <v>585</v>
      </c>
      <c r="B283" s="484" t="s">
        <v>230</v>
      </c>
      <c r="C283" t="s">
        <v>1342</v>
      </c>
      <c r="D283" s="484" t="s">
        <v>1515</v>
      </c>
      <c r="E283" s="484" t="s">
        <v>1516</v>
      </c>
      <c r="F283" s="484" t="s">
        <v>240</v>
      </c>
      <c r="H283" s="464"/>
      <c r="I283" s="484" t="s">
        <v>240</v>
      </c>
      <c r="J283" t="s">
        <v>1517</v>
      </c>
      <c r="K283" t="s">
        <v>238</v>
      </c>
      <c r="L283" t="s">
        <v>1068</v>
      </c>
      <c r="M283" s="465">
        <v>43649</v>
      </c>
      <c r="N283" s="484" t="s">
        <v>240</v>
      </c>
      <c r="O283" s="484" t="s">
        <v>241</v>
      </c>
      <c r="P283" s="465">
        <v>43802</v>
      </c>
      <c r="Q283" s="465"/>
      <c r="R283" s="484" t="s">
        <v>203</v>
      </c>
      <c r="S283" s="484" t="s">
        <v>266</v>
      </c>
      <c r="T283" s="484" t="s">
        <v>240</v>
      </c>
    </row>
    <row r="284" spans="1:20">
      <c r="A284" t="s">
        <v>710</v>
      </c>
      <c r="B284" s="484" t="s">
        <v>230</v>
      </c>
      <c r="C284" t="s">
        <v>253</v>
      </c>
      <c r="D284" s="484" t="s">
        <v>1518</v>
      </c>
      <c r="E284" s="484" t="s">
        <v>1519</v>
      </c>
      <c r="F284" s="484" t="s">
        <v>240</v>
      </c>
      <c r="H284" s="464"/>
      <c r="I284" s="484" t="s">
        <v>240</v>
      </c>
      <c r="J284" t="s">
        <v>1520</v>
      </c>
      <c r="K284" t="s">
        <v>238</v>
      </c>
      <c r="L284" t="s">
        <v>410</v>
      </c>
      <c r="M284" s="465">
        <v>42970</v>
      </c>
      <c r="N284" s="484" t="s">
        <v>240</v>
      </c>
      <c r="O284" s="484" t="s">
        <v>241</v>
      </c>
      <c r="P284" s="465">
        <v>43335</v>
      </c>
      <c r="Q284" s="465"/>
      <c r="R284" s="484" t="s">
        <v>203</v>
      </c>
      <c r="S284" s="484" t="s">
        <v>266</v>
      </c>
      <c r="T284" s="484" t="s">
        <v>240</v>
      </c>
    </row>
    <row r="285" spans="1:20">
      <c r="A285" t="s">
        <v>355</v>
      </c>
      <c r="B285" s="484" t="s">
        <v>230</v>
      </c>
      <c r="C285" t="s">
        <v>1032</v>
      </c>
      <c r="D285" s="484" t="s">
        <v>1521</v>
      </c>
      <c r="E285" s="484" t="s">
        <v>1522</v>
      </c>
      <c r="F285" s="484" t="s">
        <v>203</v>
      </c>
      <c r="H285" s="464"/>
      <c r="I285" s="484" t="s">
        <v>240</v>
      </c>
      <c r="J285" t="s">
        <v>1523</v>
      </c>
      <c r="K285" t="s">
        <v>293</v>
      </c>
      <c r="L285" t="s">
        <v>410</v>
      </c>
      <c r="M285" s="465">
        <v>44406</v>
      </c>
      <c r="N285" s="484" t="s">
        <v>240</v>
      </c>
      <c r="O285" s="484" t="s">
        <v>241</v>
      </c>
      <c r="P285" s="465">
        <v>44771</v>
      </c>
      <c r="Q285" s="465"/>
      <c r="R285" s="484" t="s">
        <v>203</v>
      </c>
      <c r="S285" s="484" t="s">
        <v>266</v>
      </c>
      <c r="T285" s="484" t="s">
        <v>240</v>
      </c>
    </row>
    <row r="286" spans="1:20">
      <c r="A286" t="s">
        <v>355</v>
      </c>
      <c r="B286" s="484" t="s">
        <v>230</v>
      </c>
      <c r="C286" t="s">
        <v>231</v>
      </c>
      <c r="D286" s="484" t="s">
        <v>1524</v>
      </c>
      <c r="E286" s="484" t="s">
        <v>1525</v>
      </c>
      <c r="F286" s="484" t="s">
        <v>234</v>
      </c>
      <c r="G286" t="s">
        <v>235</v>
      </c>
      <c r="H286" s="464"/>
      <c r="I286" s="484" t="s">
        <v>1526</v>
      </c>
      <c r="J286" t="s">
        <v>1527</v>
      </c>
      <c r="K286" t="s">
        <v>293</v>
      </c>
      <c r="L286" t="s">
        <v>410</v>
      </c>
      <c r="M286" s="465">
        <v>44404</v>
      </c>
      <c r="N286" s="484" t="s">
        <v>240</v>
      </c>
      <c r="O286" s="484" t="s">
        <v>241</v>
      </c>
      <c r="P286" s="465">
        <v>44769</v>
      </c>
      <c r="Q286" s="465"/>
      <c r="R286" s="484" t="s">
        <v>203</v>
      </c>
      <c r="S286" s="484" t="s">
        <v>266</v>
      </c>
      <c r="T286" s="484" t="s">
        <v>240</v>
      </c>
    </row>
    <row r="287" spans="1:20">
      <c r="A287" t="s">
        <v>1359</v>
      </c>
      <c r="B287" s="484" t="s">
        <v>1360</v>
      </c>
      <c r="C287" t="s">
        <v>1441</v>
      </c>
      <c r="D287" s="484" t="s">
        <v>1528</v>
      </c>
      <c r="E287" s="484" t="s">
        <v>1529</v>
      </c>
      <c r="F287" s="484" t="s">
        <v>234</v>
      </c>
      <c r="G287" t="s">
        <v>235</v>
      </c>
      <c r="H287" s="464"/>
      <c r="I287" s="484" t="s">
        <v>240</v>
      </c>
      <c r="J287" t="s">
        <v>1273</v>
      </c>
      <c r="K287" t="s">
        <v>238</v>
      </c>
      <c r="L287" t="s">
        <v>1530</v>
      </c>
      <c r="M287" s="465">
        <v>43847</v>
      </c>
      <c r="N287" s="484" t="s">
        <v>240</v>
      </c>
      <c r="O287" s="484" t="s">
        <v>241</v>
      </c>
      <c r="P287" s="465">
        <v>44212</v>
      </c>
      <c r="Q287" s="465">
        <v>44316</v>
      </c>
      <c r="R287" s="484" t="s">
        <v>203</v>
      </c>
      <c r="S287" s="484" t="s">
        <v>266</v>
      </c>
      <c r="T287" s="484" t="s">
        <v>240</v>
      </c>
    </row>
    <row r="288" spans="1:20">
      <c r="A288" t="s">
        <v>1359</v>
      </c>
      <c r="B288" s="484" t="s">
        <v>1360</v>
      </c>
      <c r="C288" t="s">
        <v>231</v>
      </c>
      <c r="D288" s="484" t="s">
        <v>1531</v>
      </c>
      <c r="E288" s="484" t="s">
        <v>1532</v>
      </c>
      <c r="F288" s="484" t="s">
        <v>234</v>
      </c>
      <c r="G288" t="s">
        <v>235</v>
      </c>
      <c r="H288" s="464"/>
      <c r="I288" s="484" t="s">
        <v>1533</v>
      </c>
      <c r="J288" t="s">
        <v>1534</v>
      </c>
      <c r="K288" t="s">
        <v>293</v>
      </c>
      <c r="L288" t="s">
        <v>1211</v>
      </c>
      <c r="M288" s="465">
        <v>44336</v>
      </c>
      <c r="N288" s="484" t="s">
        <v>240</v>
      </c>
      <c r="O288" s="484" t="s">
        <v>241</v>
      </c>
      <c r="P288" s="465">
        <v>44885</v>
      </c>
      <c r="Q288" s="465"/>
      <c r="R288" s="484" t="s">
        <v>203</v>
      </c>
      <c r="S288" s="484" t="s">
        <v>266</v>
      </c>
      <c r="T288" s="484" t="s">
        <v>240</v>
      </c>
    </row>
    <row r="289" spans="1:20">
      <c r="A289" t="s">
        <v>1359</v>
      </c>
      <c r="B289" s="484" t="s">
        <v>1360</v>
      </c>
      <c r="C289" t="s">
        <v>231</v>
      </c>
      <c r="D289" s="484" t="s">
        <v>1535</v>
      </c>
      <c r="E289" s="484" t="s">
        <v>1536</v>
      </c>
      <c r="F289" s="484" t="s">
        <v>234</v>
      </c>
      <c r="G289" t="s">
        <v>235</v>
      </c>
      <c r="H289" s="464"/>
      <c r="I289" s="484" t="s">
        <v>1537</v>
      </c>
      <c r="J289" t="s">
        <v>1538</v>
      </c>
      <c r="K289" t="s">
        <v>293</v>
      </c>
      <c r="L289" t="s">
        <v>790</v>
      </c>
      <c r="M289" s="465">
        <v>43952</v>
      </c>
      <c r="N289" s="484" t="s">
        <v>240</v>
      </c>
      <c r="O289" s="484" t="s">
        <v>241</v>
      </c>
      <c r="P289" s="465">
        <v>44592</v>
      </c>
      <c r="Q289" s="465"/>
      <c r="R289" s="484" t="s">
        <v>203</v>
      </c>
      <c r="S289" s="484" t="s">
        <v>266</v>
      </c>
      <c r="T289" s="484" t="s">
        <v>240</v>
      </c>
    </row>
    <row r="290" spans="1:20">
      <c r="A290" t="s">
        <v>1359</v>
      </c>
      <c r="B290" s="484" t="s">
        <v>1360</v>
      </c>
      <c r="C290" t="s">
        <v>231</v>
      </c>
      <c r="D290" s="484" t="s">
        <v>1539</v>
      </c>
      <c r="E290" s="484" t="s">
        <v>1540</v>
      </c>
      <c r="F290" s="484" t="s">
        <v>234</v>
      </c>
      <c r="G290" t="s">
        <v>235</v>
      </c>
      <c r="H290" s="464"/>
      <c r="I290" s="484" t="s">
        <v>1541</v>
      </c>
      <c r="J290" t="s">
        <v>1542</v>
      </c>
      <c r="K290" t="s">
        <v>238</v>
      </c>
      <c r="L290" t="s">
        <v>403</v>
      </c>
      <c r="M290" s="465">
        <v>43297</v>
      </c>
      <c r="N290" s="484" t="s">
        <v>240</v>
      </c>
      <c r="O290" s="484" t="s">
        <v>241</v>
      </c>
      <c r="P290" s="465">
        <v>43661</v>
      </c>
      <c r="Q290" s="465"/>
      <c r="R290" s="484" t="s">
        <v>203</v>
      </c>
      <c r="S290" s="484" t="s">
        <v>266</v>
      </c>
      <c r="T290" s="484" t="s">
        <v>240</v>
      </c>
    </row>
    <row r="291" spans="1:20">
      <c r="A291" t="s">
        <v>1359</v>
      </c>
      <c r="B291" s="484" t="s">
        <v>1360</v>
      </c>
      <c r="C291" t="s">
        <v>231</v>
      </c>
      <c r="D291" s="484" t="s">
        <v>1543</v>
      </c>
      <c r="E291" s="484" t="s">
        <v>1544</v>
      </c>
      <c r="F291" s="484" t="s">
        <v>234</v>
      </c>
      <c r="G291" t="s">
        <v>235</v>
      </c>
      <c r="H291" s="464"/>
      <c r="I291" s="484" t="s">
        <v>1545</v>
      </c>
      <c r="J291" t="s">
        <v>987</v>
      </c>
      <c r="K291" t="s">
        <v>238</v>
      </c>
      <c r="L291" t="s">
        <v>1546</v>
      </c>
      <c r="M291" s="465">
        <v>42917</v>
      </c>
      <c r="N291" s="484" t="s">
        <v>240</v>
      </c>
      <c r="O291" s="484" t="s">
        <v>295</v>
      </c>
      <c r="P291" s="465">
        <v>43646</v>
      </c>
      <c r="Q291" s="465"/>
      <c r="R291" s="484" t="s">
        <v>203</v>
      </c>
      <c r="S291" s="484" t="s">
        <v>266</v>
      </c>
      <c r="T291" s="484" t="s">
        <v>240</v>
      </c>
    </row>
    <row r="292" spans="1:20">
      <c r="A292" t="s">
        <v>1359</v>
      </c>
      <c r="B292" s="484" t="s">
        <v>1360</v>
      </c>
      <c r="C292" t="s">
        <v>1366</v>
      </c>
      <c r="D292" s="484" t="s">
        <v>1547</v>
      </c>
      <c r="E292" s="484" t="s">
        <v>1548</v>
      </c>
      <c r="F292" s="484" t="s">
        <v>234</v>
      </c>
      <c r="G292" t="s">
        <v>235</v>
      </c>
      <c r="H292" s="464"/>
      <c r="I292" s="484" t="s">
        <v>240</v>
      </c>
      <c r="J292" t="s">
        <v>1549</v>
      </c>
      <c r="K292" t="s">
        <v>238</v>
      </c>
      <c r="L292" t="s">
        <v>403</v>
      </c>
      <c r="M292" s="465">
        <v>43294</v>
      </c>
      <c r="N292" s="484" t="s">
        <v>240</v>
      </c>
      <c r="O292" s="484" t="s">
        <v>241</v>
      </c>
      <c r="P292" s="465">
        <v>43658</v>
      </c>
      <c r="Q292" s="465"/>
      <c r="R292" s="484" t="s">
        <v>203</v>
      </c>
      <c r="S292" s="484" t="s">
        <v>266</v>
      </c>
      <c r="T292" s="484" t="s">
        <v>240</v>
      </c>
    </row>
    <row r="293" spans="1:20">
      <c r="A293" t="s">
        <v>1359</v>
      </c>
      <c r="B293" s="484" t="s">
        <v>1360</v>
      </c>
      <c r="C293" t="s">
        <v>1550</v>
      </c>
      <c r="D293" s="484" t="s">
        <v>1551</v>
      </c>
      <c r="E293" s="484" t="s">
        <v>1552</v>
      </c>
      <c r="F293" s="484" t="s">
        <v>234</v>
      </c>
      <c r="G293" t="s">
        <v>235</v>
      </c>
      <c r="H293" s="464"/>
      <c r="I293" s="484" t="s">
        <v>240</v>
      </c>
      <c r="J293" t="s">
        <v>1553</v>
      </c>
      <c r="K293" t="s">
        <v>238</v>
      </c>
      <c r="L293" t="s">
        <v>403</v>
      </c>
      <c r="M293" s="465">
        <v>43958</v>
      </c>
      <c r="N293" s="484" t="s">
        <v>240</v>
      </c>
      <c r="O293" s="484" t="s">
        <v>241</v>
      </c>
      <c r="P293" s="465">
        <v>44322</v>
      </c>
      <c r="Q293" s="465"/>
      <c r="R293" s="484" t="s">
        <v>203</v>
      </c>
      <c r="S293" s="484" t="s">
        <v>266</v>
      </c>
      <c r="T293" s="484" t="s">
        <v>240</v>
      </c>
    </row>
    <row r="294" spans="1:20">
      <c r="A294" t="s">
        <v>1359</v>
      </c>
      <c r="B294" s="484" t="s">
        <v>1360</v>
      </c>
      <c r="C294" t="s">
        <v>1500</v>
      </c>
      <c r="D294" s="484" t="s">
        <v>1554</v>
      </c>
      <c r="E294" s="484" t="s">
        <v>1555</v>
      </c>
      <c r="F294" s="484" t="s">
        <v>234</v>
      </c>
      <c r="G294" t="s">
        <v>235</v>
      </c>
      <c r="H294" s="464"/>
      <c r="I294" s="484" t="s">
        <v>1556</v>
      </c>
      <c r="J294" t="s">
        <v>1557</v>
      </c>
      <c r="K294" t="s">
        <v>293</v>
      </c>
      <c r="L294" t="s">
        <v>410</v>
      </c>
      <c r="M294" s="465">
        <v>44287</v>
      </c>
      <c r="N294" s="484" t="s">
        <v>240</v>
      </c>
      <c r="O294" s="484" t="s">
        <v>241</v>
      </c>
      <c r="P294" s="465">
        <v>44652</v>
      </c>
      <c r="Q294" s="465"/>
      <c r="R294" s="484" t="s">
        <v>203</v>
      </c>
      <c r="S294" s="484" t="s">
        <v>266</v>
      </c>
      <c r="T294" s="484" t="s">
        <v>240</v>
      </c>
    </row>
    <row r="295" spans="1:20">
      <c r="A295" t="s">
        <v>405</v>
      </c>
      <c r="B295" s="484" t="s">
        <v>230</v>
      </c>
      <c r="C295" t="s">
        <v>341</v>
      </c>
      <c r="D295" s="484" t="s">
        <v>1558</v>
      </c>
      <c r="E295" s="484" t="s">
        <v>1559</v>
      </c>
      <c r="F295" s="484" t="s">
        <v>240</v>
      </c>
      <c r="H295" s="464"/>
      <c r="I295" s="484" t="s">
        <v>240</v>
      </c>
      <c r="J295" t="s">
        <v>519</v>
      </c>
      <c r="K295" t="s">
        <v>238</v>
      </c>
      <c r="L295" t="s">
        <v>410</v>
      </c>
      <c r="M295" s="465">
        <v>43221</v>
      </c>
      <c r="N295" s="484" t="s">
        <v>240</v>
      </c>
      <c r="O295" s="484" t="s">
        <v>241</v>
      </c>
      <c r="P295" s="465">
        <v>43586</v>
      </c>
      <c r="Q295" s="465"/>
      <c r="R295" s="484" t="s">
        <v>203</v>
      </c>
      <c r="S295" s="484" t="s">
        <v>266</v>
      </c>
      <c r="T295" s="484" t="s">
        <v>240</v>
      </c>
    </row>
    <row r="296" spans="1:20">
      <c r="A296" t="s">
        <v>316</v>
      </c>
      <c r="B296" s="484" t="s">
        <v>288</v>
      </c>
      <c r="C296" t="s">
        <v>231</v>
      </c>
      <c r="D296" s="484" t="s">
        <v>1560</v>
      </c>
      <c r="E296" s="484" t="s">
        <v>1561</v>
      </c>
      <c r="F296" s="484" t="s">
        <v>203</v>
      </c>
      <c r="G296" t="s">
        <v>235</v>
      </c>
      <c r="H296" s="464"/>
      <c r="I296" s="484" t="s">
        <v>1562</v>
      </c>
      <c r="J296" t="s">
        <v>320</v>
      </c>
      <c r="K296" t="s">
        <v>238</v>
      </c>
      <c r="L296" t="s">
        <v>321</v>
      </c>
      <c r="M296" s="465">
        <v>43374</v>
      </c>
      <c r="N296" s="484" t="s">
        <v>240</v>
      </c>
      <c r="O296" s="484" t="s">
        <v>241</v>
      </c>
      <c r="P296" s="465">
        <v>44104</v>
      </c>
      <c r="Q296" s="465">
        <v>44469</v>
      </c>
      <c r="R296" s="484" t="s">
        <v>203</v>
      </c>
      <c r="S296" s="484" t="s">
        <v>1563</v>
      </c>
      <c r="T296" s="484" t="s">
        <v>1564</v>
      </c>
    </row>
    <row r="297" spans="1:20">
      <c r="A297" t="s">
        <v>1137</v>
      </c>
      <c r="B297" s="484" t="s">
        <v>288</v>
      </c>
      <c r="C297" t="s">
        <v>253</v>
      </c>
      <c r="D297" s="484" t="s">
        <v>1565</v>
      </c>
      <c r="E297" s="484" t="s">
        <v>1566</v>
      </c>
      <c r="F297" s="484" t="s">
        <v>234</v>
      </c>
      <c r="G297" t="s">
        <v>235</v>
      </c>
      <c r="H297" s="464"/>
      <c r="I297" s="484" t="s">
        <v>240</v>
      </c>
      <c r="J297" t="s">
        <v>1567</v>
      </c>
      <c r="K297" t="s">
        <v>293</v>
      </c>
      <c r="L297" t="s">
        <v>294</v>
      </c>
      <c r="M297" s="465">
        <v>44424</v>
      </c>
      <c r="N297" s="484" t="s">
        <v>240</v>
      </c>
      <c r="O297" s="484" t="s">
        <v>241</v>
      </c>
      <c r="P297" s="465">
        <v>45520</v>
      </c>
      <c r="Q297" s="465"/>
      <c r="R297" s="484" t="s">
        <v>203</v>
      </c>
      <c r="S297" s="484" t="s">
        <v>240</v>
      </c>
      <c r="T297" s="484" t="s">
        <v>240</v>
      </c>
    </row>
    <row r="298" spans="1:20">
      <c r="A298" t="s">
        <v>324</v>
      </c>
      <c r="B298" s="484" t="s">
        <v>288</v>
      </c>
      <c r="C298" t="s">
        <v>231</v>
      </c>
      <c r="D298" s="484" t="s">
        <v>1568</v>
      </c>
      <c r="E298" s="484" t="s">
        <v>1569</v>
      </c>
      <c r="F298" s="484" t="s">
        <v>234</v>
      </c>
      <c r="H298" s="464"/>
      <c r="I298" s="484" t="s">
        <v>1570</v>
      </c>
      <c r="J298" t="s">
        <v>1571</v>
      </c>
      <c r="K298" t="s">
        <v>293</v>
      </c>
      <c r="L298" t="s">
        <v>1398</v>
      </c>
      <c r="M298" s="465">
        <v>44197</v>
      </c>
      <c r="N298" s="484" t="s">
        <v>240</v>
      </c>
      <c r="O298" s="484" t="s">
        <v>822</v>
      </c>
      <c r="P298" s="465">
        <v>45291</v>
      </c>
      <c r="Q298" s="465"/>
      <c r="R298" s="484" t="s">
        <v>203</v>
      </c>
      <c r="S298" s="484" t="s">
        <v>240</v>
      </c>
      <c r="T298" s="484" t="s">
        <v>240</v>
      </c>
    </row>
    <row r="299" spans="1:20">
      <c r="A299" t="s">
        <v>1001</v>
      </c>
      <c r="B299" s="484" t="s">
        <v>230</v>
      </c>
      <c r="C299" t="s">
        <v>231</v>
      </c>
      <c r="D299" s="484" t="s">
        <v>1572</v>
      </c>
      <c r="E299" s="484" t="s">
        <v>1573</v>
      </c>
      <c r="F299" s="484" t="s">
        <v>240</v>
      </c>
      <c r="H299" s="464"/>
      <c r="I299" s="484" t="s">
        <v>377</v>
      </c>
      <c r="J299" t="s">
        <v>1021</v>
      </c>
      <c r="K299" t="s">
        <v>238</v>
      </c>
      <c r="L299" t="s">
        <v>454</v>
      </c>
      <c r="M299" s="465">
        <v>43739</v>
      </c>
      <c r="N299" s="484" t="s">
        <v>240</v>
      </c>
      <c r="O299" s="484" t="s">
        <v>822</v>
      </c>
      <c r="P299" s="465">
        <v>44104</v>
      </c>
      <c r="Q299" s="465">
        <v>44227</v>
      </c>
      <c r="R299" s="484" t="s">
        <v>203</v>
      </c>
      <c r="S299" s="484" t="s">
        <v>240</v>
      </c>
      <c r="T299" s="484" t="s">
        <v>240</v>
      </c>
    </row>
    <row r="300" spans="1:20">
      <c r="A300" t="s">
        <v>456</v>
      </c>
      <c r="B300" s="484" t="s">
        <v>230</v>
      </c>
      <c r="C300" t="s">
        <v>231</v>
      </c>
      <c r="D300" s="484" t="s">
        <v>1574</v>
      </c>
      <c r="E300" s="484" t="s">
        <v>1575</v>
      </c>
      <c r="F300" s="484" t="s">
        <v>234</v>
      </c>
      <c r="G300" t="s">
        <v>235</v>
      </c>
      <c r="H300" s="464">
        <v>43891</v>
      </c>
      <c r="I300" s="484" t="s">
        <v>1576</v>
      </c>
      <c r="J300" t="s">
        <v>633</v>
      </c>
      <c r="K300" t="s">
        <v>238</v>
      </c>
      <c r="L300" t="s">
        <v>634</v>
      </c>
      <c r="M300" s="465">
        <v>43927</v>
      </c>
      <c r="N300" s="484" t="s">
        <v>240</v>
      </c>
      <c r="O300" s="484" t="s">
        <v>240</v>
      </c>
      <c r="P300" s="465">
        <v>44109</v>
      </c>
      <c r="Q300" s="465">
        <v>44202</v>
      </c>
      <c r="R300" s="484" t="s">
        <v>265</v>
      </c>
      <c r="S300" s="484" t="s">
        <v>1575</v>
      </c>
      <c r="T300" s="484" t="s">
        <v>1577</v>
      </c>
    </row>
    <row r="301" spans="1:20">
      <c r="A301" t="s">
        <v>1359</v>
      </c>
      <c r="B301" s="484" t="s">
        <v>1360</v>
      </c>
      <c r="C301" t="s">
        <v>231</v>
      </c>
      <c r="D301" s="484" t="s">
        <v>1578</v>
      </c>
      <c r="E301" s="484" t="s">
        <v>1578</v>
      </c>
      <c r="F301" s="484" t="s">
        <v>234</v>
      </c>
      <c r="G301" t="s">
        <v>235</v>
      </c>
      <c r="H301" s="464"/>
      <c r="I301" s="484" t="s">
        <v>1570</v>
      </c>
      <c r="J301" t="s">
        <v>1579</v>
      </c>
      <c r="K301" t="s">
        <v>293</v>
      </c>
      <c r="L301" t="s">
        <v>1580</v>
      </c>
      <c r="M301" s="465">
        <v>44155</v>
      </c>
      <c r="N301" s="484" t="s">
        <v>240</v>
      </c>
      <c r="O301" s="484" t="s">
        <v>822</v>
      </c>
      <c r="P301" s="465">
        <v>44853</v>
      </c>
      <c r="Q301" s="465"/>
      <c r="R301" s="484" t="s">
        <v>203</v>
      </c>
      <c r="S301" s="484" t="s">
        <v>240</v>
      </c>
      <c r="T301" s="484" t="s">
        <v>240</v>
      </c>
    </row>
    <row r="302" spans="1:20">
      <c r="A302" t="s">
        <v>1359</v>
      </c>
      <c r="B302" s="484" t="s">
        <v>1360</v>
      </c>
      <c r="C302" t="s">
        <v>231</v>
      </c>
      <c r="D302" s="484" t="s">
        <v>1581</v>
      </c>
      <c r="E302" s="484" t="s">
        <v>1581</v>
      </c>
      <c r="F302" s="484" t="s">
        <v>234</v>
      </c>
      <c r="G302" t="s">
        <v>235</v>
      </c>
      <c r="H302" s="464"/>
      <c r="I302" s="484" t="s">
        <v>377</v>
      </c>
      <c r="J302" t="s">
        <v>1198</v>
      </c>
      <c r="K302" t="s">
        <v>238</v>
      </c>
      <c r="L302" t="s">
        <v>1546</v>
      </c>
      <c r="M302" s="465">
        <v>43647</v>
      </c>
      <c r="N302" s="484" t="s">
        <v>240</v>
      </c>
      <c r="O302" s="484" t="s">
        <v>822</v>
      </c>
      <c r="P302" s="465">
        <v>44377</v>
      </c>
      <c r="Q302" s="465"/>
      <c r="R302" s="484" t="s">
        <v>203</v>
      </c>
      <c r="S302" s="484" t="s">
        <v>240</v>
      </c>
      <c r="T302" s="484" t="s">
        <v>240</v>
      </c>
    </row>
    <row r="303" spans="1:20">
      <c r="A303" t="s">
        <v>1582</v>
      </c>
      <c r="B303" s="484" t="s">
        <v>230</v>
      </c>
      <c r="C303" t="s">
        <v>231</v>
      </c>
      <c r="D303" s="484" t="s">
        <v>1583</v>
      </c>
      <c r="E303" s="484" t="s">
        <v>1584</v>
      </c>
      <c r="F303" s="484" t="s">
        <v>234</v>
      </c>
      <c r="G303" t="s">
        <v>235</v>
      </c>
      <c r="H303" s="464"/>
      <c r="I303" s="484" t="s">
        <v>240</v>
      </c>
      <c r="J303" t="s">
        <v>1585</v>
      </c>
      <c r="K303" t="s">
        <v>293</v>
      </c>
      <c r="L303" t="s">
        <v>1586</v>
      </c>
      <c r="M303" s="465">
        <v>44469</v>
      </c>
      <c r="N303" s="484" t="s">
        <v>240</v>
      </c>
      <c r="O303" s="484" t="s">
        <v>241</v>
      </c>
      <c r="P303" s="465">
        <v>44804</v>
      </c>
      <c r="Q303" s="465"/>
      <c r="R303" s="484" t="s">
        <v>203</v>
      </c>
      <c r="S303" s="484" t="s">
        <v>240</v>
      </c>
      <c r="T303" s="484" t="s">
        <v>240</v>
      </c>
    </row>
    <row r="304" spans="1:20">
      <c r="A304" t="s">
        <v>1582</v>
      </c>
      <c r="B304" s="484" t="s">
        <v>230</v>
      </c>
      <c r="C304" t="s">
        <v>1052</v>
      </c>
      <c r="D304" s="484" t="s">
        <v>1587</v>
      </c>
      <c r="E304" s="484" t="s">
        <v>1588</v>
      </c>
      <c r="F304" s="484" t="s">
        <v>203</v>
      </c>
      <c r="G304" t="s">
        <v>235</v>
      </c>
      <c r="H304" s="464"/>
      <c r="I304" s="484" t="s">
        <v>240</v>
      </c>
      <c r="J304" t="s">
        <v>1589</v>
      </c>
      <c r="K304" t="s">
        <v>293</v>
      </c>
      <c r="L304" t="s">
        <v>410</v>
      </c>
      <c r="M304" s="465">
        <v>44494</v>
      </c>
      <c r="N304" s="484" t="s">
        <v>240</v>
      </c>
      <c r="O304" s="484" t="s">
        <v>241</v>
      </c>
      <c r="P304" s="465">
        <v>44859</v>
      </c>
      <c r="Q304" s="465"/>
      <c r="R304" s="484" t="s">
        <v>203</v>
      </c>
      <c r="S304" s="484" t="s">
        <v>240</v>
      </c>
      <c r="T304" s="484" t="s">
        <v>240</v>
      </c>
    </row>
    <row r="305" spans="1:20">
      <c r="A305" t="s">
        <v>268</v>
      </c>
      <c r="B305" s="484" t="s">
        <v>230</v>
      </c>
      <c r="C305" t="s">
        <v>253</v>
      </c>
      <c r="D305" s="484" t="s">
        <v>1590</v>
      </c>
      <c r="E305" s="484" t="s">
        <v>1591</v>
      </c>
      <c r="F305" s="484" t="s">
        <v>234</v>
      </c>
      <c r="G305" t="s">
        <v>235</v>
      </c>
      <c r="H305" s="464"/>
      <c r="I305" s="484" t="s">
        <v>240</v>
      </c>
      <c r="J305" t="s">
        <v>1606</v>
      </c>
      <c r="K305" t="s">
        <v>293</v>
      </c>
      <c r="L305" t="s">
        <v>410</v>
      </c>
      <c r="M305" s="465">
        <v>44517</v>
      </c>
      <c r="N305" s="484" t="s">
        <v>240</v>
      </c>
      <c r="O305" s="484" t="s">
        <v>241</v>
      </c>
      <c r="P305" s="465">
        <v>44882</v>
      </c>
      <c r="Q305" s="465"/>
      <c r="R305" s="484" t="s">
        <v>203</v>
      </c>
      <c r="S305" s="484" t="s">
        <v>240</v>
      </c>
      <c r="T305" s="484" t="s">
        <v>240</v>
      </c>
    </row>
    <row r="306" spans="1:20">
      <c r="A306" t="s">
        <v>1359</v>
      </c>
      <c r="B306" s="484" t="s">
        <v>1360</v>
      </c>
      <c r="C306" t="s">
        <v>1070</v>
      </c>
      <c r="D306" s="484" t="s">
        <v>1594</v>
      </c>
      <c r="E306" s="484" t="s">
        <v>1595</v>
      </c>
      <c r="F306" s="484" t="s">
        <v>234</v>
      </c>
      <c r="G306" t="s">
        <v>235</v>
      </c>
      <c r="H306" s="464"/>
      <c r="I306" s="484" t="s">
        <v>240</v>
      </c>
      <c r="J306" t="s">
        <v>1596</v>
      </c>
      <c r="K306" t="s">
        <v>293</v>
      </c>
      <c r="L306" t="s">
        <v>1597</v>
      </c>
      <c r="M306" s="465">
        <v>44487</v>
      </c>
      <c r="N306" s="484" t="s">
        <v>240</v>
      </c>
      <c r="O306" s="484" t="s">
        <v>241</v>
      </c>
      <c r="P306" s="465">
        <v>44883</v>
      </c>
      <c r="Q306" s="465"/>
      <c r="R306" s="484" t="s">
        <v>203</v>
      </c>
      <c r="S306" s="484" t="s">
        <v>240</v>
      </c>
      <c r="T306" s="484" t="s">
        <v>240</v>
      </c>
    </row>
    <row r="307" spans="1:20">
      <c r="A307" t="s">
        <v>1007</v>
      </c>
      <c r="B307" s="484" t="s">
        <v>230</v>
      </c>
      <c r="C307" t="s">
        <v>341</v>
      </c>
      <c r="D307" s="484" t="s">
        <v>1922</v>
      </c>
      <c r="E307" s="484" t="s">
        <v>1923</v>
      </c>
      <c r="F307" s="484" t="s">
        <v>234</v>
      </c>
      <c r="G307" t="s">
        <v>235</v>
      </c>
      <c r="H307" s="464"/>
      <c r="I307" s="484" t="s">
        <v>240</v>
      </c>
      <c r="J307" t="s">
        <v>1592</v>
      </c>
      <c r="K307" t="s">
        <v>238</v>
      </c>
      <c r="L307" t="s">
        <v>1593</v>
      </c>
      <c r="M307" s="465"/>
      <c r="N307" s="484" t="s">
        <v>240</v>
      </c>
      <c r="O307" s="484" t="s">
        <v>241</v>
      </c>
      <c r="P307" s="465"/>
      <c r="Q307" s="465"/>
      <c r="R307" s="484" t="s">
        <v>203</v>
      </c>
      <c r="S307" s="484" t="s">
        <v>240</v>
      </c>
      <c r="T307" s="484" t="s">
        <v>240</v>
      </c>
    </row>
    <row r="308" spans="1:20">
      <c r="A308" t="s">
        <v>1359</v>
      </c>
      <c r="B308" s="484" t="s">
        <v>1360</v>
      </c>
      <c r="C308" t="s">
        <v>492</v>
      </c>
      <c r="D308" s="484" t="s">
        <v>1598</v>
      </c>
      <c r="E308" s="484" t="s">
        <v>1599</v>
      </c>
      <c r="F308" s="484" t="s">
        <v>234</v>
      </c>
      <c r="G308" t="s">
        <v>235</v>
      </c>
      <c r="H308" s="464"/>
      <c r="I308" s="484" t="s">
        <v>240</v>
      </c>
      <c r="J308" t="s">
        <v>1600</v>
      </c>
      <c r="K308" t="s">
        <v>293</v>
      </c>
      <c r="L308" t="s">
        <v>1238</v>
      </c>
      <c r="M308" s="465">
        <v>44389</v>
      </c>
      <c r="N308" s="484" t="s">
        <v>240</v>
      </c>
      <c r="O308" s="484" t="s">
        <v>241</v>
      </c>
      <c r="P308" s="465">
        <v>45118</v>
      </c>
      <c r="Q308" s="465"/>
      <c r="R308" s="484" t="s">
        <v>203</v>
      </c>
      <c r="S308" s="484" t="s">
        <v>240</v>
      </c>
      <c r="T308" s="484" t="s">
        <v>240</v>
      </c>
    </row>
    <row r="309" spans="1:20">
      <c r="A309" t="s">
        <v>526</v>
      </c>
      <c r="B309" s="484" t="s">
        <v>288</v>
      </c>
      <c r="C309" t="s">
        <v>331</v>
      </c>
      <c r="D309" s="484" t="s">
        <v>1601</v>
      </c>
      <c r="E309" s="484" t="s">
        <v>1602</v>
      </c>
      <c r="F309" s="484" t="s">
        <v>203</v>
      </c>
      <c r="G309" t="s">
        <v>235</v>
      </c>
      <c r="H309" s="464"/>
      <c r="I309" s="484" t="s">
        <v>240</v>
      </c>
      <c r="J309" t="s">
        <v>1334</v>
      </c>
      <c r="K309" t="s">
        <v>293</v>
      </c>
      <c r="L309" t="s">
        <v>294</v>
      </c>
      <c r="M309" s="465">
        <v>44200</v>
      </c>
      <c r="N309" s="484" t="s">
        <v>240</v>
      </c>
      <c r="O309" s="484" t="s">
        <v>241</v>
      </c>
      <c r="P309" s="465">
        <v>45295</v>
      </c>
      <c r="Q309" s="465"/>
      <c r="R309" s="484" t="s">
        <v>203</v>
      </c>
      <c r="S309" s="484" t="s">
        <v>240</v>
      </c>
      <c r="T309" s="484" t="s">
        <v>240</v>
      </c>
    </row>
    <row r="310" spans="1:20">
      <c r="A310" t="s">
        <v>1359</v>
      </c>
      <c r="B310" s="484" t="s">
        <v>1360</v>
      </c>
      <c r="C310" t="s">
        <v>1603</v>
      </c>
      <c r="D310" s="484" t="s">
        <v>1604</v>
      </c>
      <c r="E310" s="484" t="s">
        <v>1605</v>
      </c>
      <c r="F310" s="484" t="s">
        <v>234</v>
      </c>
      <c r="G310" t="s">
        <v>235</v>
      </c>
      <c r="H310" s="464"/>
      <c r="I310" s="484" t="s">
        <v>240</v>
      </c>
      <c r="J310" t="s">
        <v>1606</v>
      </c>
      <c r="K310" t="s">
        <v>293</v>
      </c>
      <c r="L310" t="s">
        <v>410</v>
      </c>
      <c r="M310" s="465">
        <v>44517</v>
      </c>
      <c r="N310" s="484" t="s">
        <v>240</v>
      </c>
      <c r="O310" s="484" t="s">
        <v>241</v>
      </c>
      <c r="P310" s="465">
        <v>44882</v>
      </c>
      <c r="Q310" s="465"/>
      <c r="R310" s="484" t="s">
        <v>203</v>
      </c>
      <c r="S310" s="484" t="s">
        <v>240</v>
      </c>
      <c r="T310" s="484" t="s">
        <v>240</v>
      </c>
    </row>
    <row r="311" spans="1:20">
      <c r="A311" t="s">
        <v>1359</v>
      </c>
      <c r="B311" s="484" t="s">
        <v>1360</v>
      </c>
      <c r="C311" t="s">
        <v>1043</v>
      </c>
      <c r="D311" s="484" t="s">
        <v>1607</v>
      </c>
      <c r="E311" s="484" t="s">
        <v>1608</v>
      </c>
      <c r="F311" s="484" t="s">
        <v>234</v>
      </c>
      <c r="G311" t="s">
        <v>235</v>
      </c>
      <c r="H311" s="464"/>
      <c r="I311" s="484" t="s">
        <v>240</v>
      </c>
      <c r="J311" t="s">
        <v>1592</v>
      </c>
      <c r="K311" t="s">
        <v>238</v>
      </c>
      <c r="L311" t="s">
        <v>1593</v>
      </c>
      <c r="M311" s="465"/>
      <c r="N311" s="484" t="s">
        <v>240</v>
      </c>
      <c r="O311" s="484" t="s">
        <v>241</v>
      </c>
      <c r="P311" s="465"/>
      <c r="Q311" s="465"/>
      <c r="R311" s="484" t="s">
        <v>203</v>
      </c>
      <c r="S311" s="484" t="s">
        <v>240</v>
      </c>
      <c r="T311" s="484" t="s">
        <v>240</v>
      </c>
    </row>
    <row r="312" spans="1:20">
      <c r="A312" t="s">
        <v>1359</v>
      </c>
      <c r="B312" s="484" t="s">
        <v>1360</v>
      </c>
      <c r="C312" t="s">
        <v>1924</v>
      </c>
      <c r="D312" s="484" t="s">
        <v>1925</v>
      </c>
      <c r="E312" s="484" t="s">
        <v>1926</v>
      </c>
      <c r="F312" s="484" t="s">
        <v>234</v>
      </c>
      <c r="G312" t="s">
        <v>235</v>
      </c>
      <c r="H312" s="464"/>
      <c r="I312" s="484" t="s">
        <v>240</v>
      </c>
      <c r="J312" t="s">
        <v>372</v>
      </c>
      <c r="K312" t="s">
        <v>293</v>
      </c>
      <c r="L312" t="s">
        <v>410</v>
      </c>
      <c r="M312" s="465">
        <v>44562</v>
      </c>
      <c r="N312" s="484" t="s">
        <v>240</v>
      </c>
      <c r="O312" s="484" t="s">
        <v>241</v>
      </c>
      <c r="P312" s="465">
        <v>44927</v>
      </c>
      <c r="Q312" s="465"/>
      <c r="R312" s="484" t="s">
        <v>203</v>
      </c>
      <c r="S312" s="484" t="s">
        <v>240</v>
      </c>
      <c r="T312" s="484" t="s">
        <v>240</v>
      </c>
    </row>
    <row r="313" spans="1:20">
      <c r="A313" t="s">
        <v>710</v>
      </c>
      <c r="B313" s="484" t="s">
        <v>230</v>
      </c>
      <c r="C313" t="s">
        <v>231</v>
      </c>
      <c r="D313" s="484" t="s">
        <v>1927</v>
      </c>
      <c r="E313" s="484" t="s">
        <v>815</v>
      </c>
      <c r="F313" s="484" t="s">
        <v>240</v>
      </c>
      <c r="H313" s="464"/>
      <c r="I313" s="484" t="s">
        <v>240</v>
      </c>
      <c r="J313" t="s">
        <v>713</v>
      </c>
      <c r="K313" t="s">
        <v>238</v>
      </c>
      <c r="L313" t="s">
        <v>403</v>
      </c>
      <c r="M313" s="465">
        <v>42970</v>
      </c>
      <c r="N313" s="484" t="s">
        <v>240</v>
      </c>
      <c r="O313" s="484" t="s">
        <v>241</v>
      </c>
      <c r="P313" s="465">
        <v>43334</v>
      </c>
      <c r="Q313" s="465"/>
      <c r="R313" s="484" t="s">
        <v>203</v>
      </c>
      <c r="S313" s="484" t="s">
        <v>240</v>
      </c>
      <c r="T313" s="484" t="s">
        <v>240</v>
      </c>
    </row>
    <row r="314" spans="1:20">
      <c r="A314" t="s">
        <v>475</v>
      </c>
      <c r="B314" s="484" t="s">
        <v>288</v>
      </c>
      <c r="C314" t="s">
        <v>231</v>
      </c>
      <c r="D314" s="484" t="s">
        <v>1928</v>
      </c>
      <c r="E314" s="484" t="s">
        <v>1929</v>
      </c>
      <c r="F314" s="484" t="s">
        <v>234</v>
      </c>
      <c r="G314" t="s">
        <v>235</v>
      </c>
      <c r="H314" s="464"/>
      <c r="I314" s="484" t="s">
        <v>240</v>
      </c>
      <c r="J314" t="s">
        <v>1930</v>
      </c>
      <c r="K314" t="s">
        <v>293</v>
      </c>
      <c r="L314" t="s">
        <v>294</v>
      </c>
      <c r="M314" s="465">
        <v>44572</v>
      </c>
      <c r="N314" s="484" t="s">
        <v>240</v>
      </c>
      <c r="O314" s="484" t="s">
        <v>241</v>
      </c>
      <c r="P314" s="465">
        <v>45668</v>
      </c>
      <c r="Q314" s="465"/>
      <c r="R314" s="484" t="s">
        <v>203</v>
      </c>
      <c r="S314" s="484" t="s">
        <v>240</v>
      </c>
      <c r="T314" s="484" t="s">
        <v>240</v>
      </c>
    </row>
    <row r="315" spans="1:20">
      <c r="A315" t="s">
        <v>276</v>
      </c>
      <c r="B315" s="484" t="s">
        <v>288</v>
      </c>
      <c r="C315" t="s">
        <v>231</v>
      </c>
      <c r="D315" s="484" t="s">
        <v>1931</v>
      </c>
      <c r="E315" s="484" t="s">
        <v>240</v>
      </c>
      <c r="F315" s="484" t="s">
        <v>234</v>
      </c>
      <c r="G315" t="s">
        <v>235</v>
      </c>
      <c r="H315" s="464"/>
      <c r="I315" s="484" t="s">
        <v>1570</v>
      </c>
      <c r="J315" t="s">
        <v>942</v>
      </c>
      <c r="K315" t="s">
        <v>293</v>
      </c>
      <c r="L315" t="s">
        <v>943</v>
      </c>
      <c r="M315" s="465">
        <v>44197</v>
      </c>
      <c r="N315" s="484" t="s">
        <v>240</v>
      </c>
      <c r="O315" s="484" t="s">
        <v>822</v>
      </c>
      <c r="P315" s="465">
        <v>45473</v>
      </c>
      <c r="Q315" s="465"/>
      <c r="R315" s="484" t="s">
        <v>203</v>
      </c>
      <c r="S315" s="484" t="s">
        <v>240</v>
      </c>
      <c r="T315" s="484" t="s">
        <v>240</v>
      </c>
    </row>
    <row r="316" spans="1:20">
      <c r="A316" t="s">
        <v>1359</v>
      </c>
      <c r="B316" s="484" t="s">
        <v>1360</v>
      </c>
      <c r="C316" t="s">
        <v>1932</v>
      </c>
      <c r="D316" s="484" t="s">
        <v>1933</v>
      </c>
      <c r="E316" s="484" t="s">
        <v>1934</v>
      </c>
      <c r="F316" s="484" t="s">
        <v>234</v>
      </c>
      <c r="G316" t="s">
        <v>235</v>
      </c>
      <c r="H316" s="464"/>
      <c r="I316" s="484" t="s">
        <v>240</v>
      </c>
      <c r="J316" t="s">
        <v>1592</v>
      </c>
      <c r="K316" t="s">
        <v>238</v>
      </c>
      <c r="L316" t="s">
        <v>1593</v>
      </c>
      <c r="M316" s="465"/>
      <c r="N316" s="484" t="s">
        <v>240</v>
      </c>
      <c r="O316" s="484" t="s">
        <v>241</v>
      </c>
      <c r="P316" s="465"/>
      <c r="Q316" s="465"/>
      <c r="R316" s="484" t="s">
        <v>203</v>
      </c>
      <c r="S316" s="484" t="s">
        <v>240</v>
      </c>
      <c r="T316" s="484" t="s">
        <v>240</v>
      </c>
    </row>
    <row r="317" spans="1:20">
      <c r="A317" t="s">
        <v>1359</v>
      </c>
      <c r="B317" s="484" t="s">
        <v>1360</v>
      </c>
      <c r="C317" t="s">
        <v>1935</v>
      </c>
      <c r="D317" s="484" t="s">
        <v>1936</v>
      </c>
      <c r="E317" s="484" t="s">
        <v>1937</v>
      </c>
      <c r="F317" s="484" t="s">
        <v>234</v>
      </c>
      <c r="G317" t="s">
        <v>235</v>
      </c>
      <c r="H317" s="464"/>
      <c r="I317" s="484" t="s">
        <v>240</v>
      </c>
      <c r="J317" t="s">
        <v>1592</v>
      </c>
      <c r="K317" t="s">
        <v>238</v>
      </c>
      <c r="L317" t="s">
        <v>1593</v>
      </c>
      <c r="M317" s="465"/>
      <c r="N317" s="484" t="s">
        <v>240</v>
      </c>
      <c r="O317" s="484" t="s">
        <v>241</v>
      </c>
      <c r="P317" s="465"/>
      <c r="Q317" s="465"/>
      <c r="R317" s="484" t="s">
        <v>203</v>
      </c>
      <c r="S317" s="484" t="s">
        <v>240</v>
      </c>
      <c r="T317" s="484" t="s">
        <v>240</v>
      </c>
    </row>
    <row r="318" spans="1:20">
      <c r="A318" t="s">
        <v>1359</v>
      </c>
      <c r="B318" s="484" t="s">
        <v>1360</v>
      </c>
      <c r="C318" t="s">
        <v>253</v>
      </c>
      <c r="D318" s="484" t="s">
        <v>1938</v>
      </c>
      <c r="E318" s="484" t="s">
        <v>1939</v>
      </c>
      <c r="F318" s="484" t="s">
        <v>203</v>
      </c>
      <c r="G318" t="s">
        <v>235</v>
      </c>
      <c r="H318" s="464"/>
      <c r="I318" s="484" t="s">
        <v>240</v>
      </c>
      <c r="J318" t="s">
        <v>1592</v>
      </c>
      <c r="K318" t="s">
        <v>238</v>
      </c>
      <c r="L318" t="s">
        <v>1593</v>
      </c>
      <c r="M318" s="465"/>
      <c r="N318" s="484" t="s">
        <v>240</v>
      </c>
      <c r="O318" s="484" t="s">
        <v>241</v>
      </c>
      <c r="P318" s="465"/>
      <c r="Q318" s="465"/>
      <c r="R318" s="484" t="s">
        <v>203</v>
      </c>
      <c r="S318" s="484" t="s">
        <v>240</v>
      </c>
      <c r="T318" s="484" t="s">
        <v>240</v>
      </c>
    </row>
    <row r="319" spans="1:20">
      <c r="A319" t="s">
        <v>1359</v>
      </c>
      <c r="B319" s="484" t="s">
        <v>1360</v>
      </c>
      <c r="C319" t="s">
        <v>231</v>
      </c>
      <c r="D319" s="484" t="s">
        <v>1940</v>
      </c>
      <c r="E319" s="484" t="s">
        <v>1941</v>
      </c>
      <c r="F319" s="484" t="s">
        <v>234</v>
      </c>
      <c r="G319" t="s">
        <v>235</v>
      </c>
      <c r="H319" s="464"/>
      <c r="I319" s="484" t="s">
        <v>240</v>
      </c>
      <c r="J319" t="s">
        <v>1592</v>
      </c>
      <c r="K319" t="s">
        <v>238</v>
      </c>
      <c r="L319" t="s">
        <v>1593</v>
      </c>
      <c r="M319" s="465"/>
      <c r="N319" s="484" t="s">
        <v>240</v>
      </c>
      <c r="O319" s="484" t="s">
        <v>241</v>
      </c>
      <c r="P319" s="465"/>
      <c r="Q319" s="465"/>
      <c r="R319" s="484" t="s">
        <v>203</v>
      </c>
      <c r="S319" s="484" t="s">
        <v>240</v>
      </c>
      <c r="T319" s="484" t="s">
        <v>240</v>
      </c>
    </row>
    <row r="320" spans="1:20">
      <c r="A320" t="s">
        <v>1359</v>
      </c>
      <c r="B320" s="484" t="s">
        <v>1360</v>
      </c>
      <c r="C320" t="s">
        <v>492</v>
      </c>
      <c r="D320" s="484" t="s">
        <v>1375</v>
      </c>
      <c r="E320" s="484" t="s">
        <v>1376</v>
      </c>
      <c r="F320" s="484" t="s">
        <v>234</v>
      </c>
      <c r="G320" t="s">
        <v>235</v>
      </c>
      <c r="H320" s="464"/>
      <c r="I320" s="484" t="s">
        <v>240</v>
      </c>
      <c r="J320" t="s">
        <v>1377</v>
      </c>
      <c r="K320" t="s">
        <v>293</v>
      </c>
      <c r="L320" t="s">
        <v>1365</v>
      </c>
      <c r="M320" s="465">
        <v>44077</v>
      </c>
      <c r="N320" s="484" t="s">
        <v>240</v>
      </c>
      <c r="O320" s="484" t="s">
        <v>241</v>
      </c>
      <c r="P320" s="465">
        <v>44807</v>
      </c>
      <c r="Q320" s="465"/>
      <c r="R320" s="484" t="s">
        <v>203</v>
      </c>
      <c r="S320" s="484" t="s">
        <v>240</v>
      </c>
      <c r="T320" s="484" t="s">
        <v>240</v>
      </c>
    </row>
  </sheetData>
  <sheetProtection algorithmName="SHA-512" hashValue="mZ27/vB4nn7WU1bQmf6FPimFN/7P45CJxJyNfRflzmg8xG1I1MqTuPY6cUtxZVYfbpLXitZSr0auxJ/OEZJQvw==" saltValue="HuUHj855lNXx30rNq4xAiw==" spinCount="100000" sheet="1" objects="1" scenarios="1"/>
  <phoneticPr fontId="29"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9A708-EF87-4817-BA0F-34D536A45393}">
  <sheetPr codeName="Sheet4">
    <tabColor rgb="FFFF0000"/>
  </sheetPr>
  <dimension ref="A1:B339"/>
  <sheetViews>
    <sheetView workbookViewId="0">
      <selection activeCell="M23" sqref="M23"/>
    </sheetView>
  </sheetViews>
  <sheetFormatPr defaultColWidth="8.85546875" defaultRowHeight="15"/>
  <cols>
    <col min="1" max="1" width="24" bestFit="1" customWidth="1"/>
    <col min="2" max="2" width="16" bestFit="1" customWidth="1"/>
  </cols>
  <sheetData>
    <row r="1" spans="1:2">
      <c r="A1" t="s">
        <v>215</v>
      </c>
      <c r="B1" t="s">
        <v>1609</v>
      </c>
    </row>
    <row r="2" spans="1:2">
      <c r="A2" t="s">
        <v>493</v>
      </c>
      <c r="B2">
        <v>1825171</v>
      </c>
    </row>
    <row r="3" spans="1:2">
      <c r="A3" t="s">
        <v>310</v>
      </c>
      <c r="B3">
        <v>1079561</v>
      </c>
    </row>
    <row r="4" spans="1:2">
      <c r="A4" t="s">
        <v>1038</v>
      </c>
      <c r="B4">
        <v>471521</v>
      </c>
    </row>
    <row r="5" spans="1:2">
      <c r="A5" t="s">
        <v>269</v>
      </c>
      <c r="B5">
        <v>1250000</v>
      </c>
    </row>
    <row r="6" spans="1:2">
      <c r="A6" t="s">
        <v>349</v>
      </c>
      <c r="B6">
        <v>12312867</v>
      </c>
    </row>
    <row r="7" spans="1:2">
      <c r="A7" t="s">
        <v>349</v>
      </c>
      <c r="B7">
        <v>11687133.310000001</v>
      </c>
    </row>
    <row r="8" spans="1:2">
      <c r="A8" t="s">
        <v>349</v>
      </c>
      <c r="B8">
        <v>12000000</v>
      </c>
    </row>
    <row r="9" spans="1:2">
      <c r="A9" t="s">
        <v>349</v>
      </c>
      <c r="B9">
        <v>9848893</v>
      </c>
    </row>
    <row r="10" spans="1:2">
      <c r="A10" t="s">
        <v>349</v>
      </c>
      <c r="B10">
        <v>4356000</v>
      </c>
    </row>
    <row r="11" spans="1:2">
      <c r="A11" t="s">
        <v>1590</v>
      </c>
      <c r="B11">
        <v>4000000</v>
      </c>
    </row>
    <row r="12" spans="1:2">
      <c r="A12" t="s">
        <v>792</v>
      </c>
      <c r="B12">
        <v>3000000</v>
      </c>
    </row>
    <row r="13" spans="1:2">
      <c r="A13" t="s">
        <v>608</v>
      </c>
      <c r="B13">
        <v>600000</v>
      </c>
    </row>
    <row r="14" spans="1:2">
      <c r="A14" t="s">
        <v>426</v>
      </c>
      <c r="B14">
        <v>900000</v>
      </c>
    </row>
    <row r="15" spans="1:2">
      <c r="A15" t="s">
        <v>845</v>
      </c>
      <c r="B15">
        <v>300000</v>
      </c>
    </row>
    <row r="16" spans="1:2">
      <c r="A16" t="s">
        <v>1325</v>
      </c>
      <c r="B16">
        <v>300000</v>
      </c>
    </row>
    <row r="17" spans="1:2">
      <c r="A17" t="s">
        <v>1560</v>
      </c>
      <c r="B17">
        <v>8400763</v>
      </c>
    </row>
    <row r="18" spans="1:2">
      <c r="A18" t="s">
        <v>318</v>
      </c>
      <c r="B18">
        <v>2984203</v>
      </c>
    </row>
    <row r="19" spans="1:2">
      <c r="A19" t="s">
        <v>859</v>
      </c>
      <c r="B19">
        <v>600000</v>
      </c>
    </row>
    <row r="20" spans="1:2">
      <c r="A20" t="s">
        <v>1505</v>
      </c>
      <c r="B20">
        <v>250000</v>
      </c>
    </row>
    <row r="21" spans="1:2">
      <c r="A21" t="s">
        <v>798</v>
      </c>
      <c r="B21">
        <v>749000</v>
      </c>
    </row>
    <row r="22" spans="1:2">
      <c r="A22" t="s">
        <v>871</v>
      </c>
      <c r="B22">
        <v>250000</v>
      </c>
    </row>
    <row r="23" spans="1:2">
      <c r="A23" t="s">
        <v>542</v>
      </c>
      <c r="B23">
        <v>700000</v>
      </c>
    </row>
    <row r="24" spans="1:2">
      <c r="A24" t="s">
        <v>619</v>
      </c>
      <c r="B24">
        <v>700000</v>
      </c>
    </row>
    <row r="25" spans="1:2">
      <c r="A25" t="s">
        <v>804</v>
      </c>
      <c r="B25">
        <v>800000</v>
      </c>
    </row>
    <row r="26" spans="1:2">
      <c r="A26" t="s">
        <v>614</v>
      </c>
      <c r="B26">
        <v>250000</v>
      </c>
    </row>
    <row r="27" spans="1:2">
      <c r="A27" t="s">
        <v>772</v>
      </c>
      <c r="B27">
        <v>150000</v>
      </c>
    </row>
    <row r="28" spans="1:2">
      <c r="A28" t="s">
        <v>537</v>
      </c>
      <c r="B28">
        <v>500000</v>
      </c>
    </row>
    <row r="29" spans="1:2">
      <c r="A29" t="s">
        <v>1574</v>
      </c>
      <c r="B29">
        <v>300000</v>
      </c>
    </row>
    <row r="30" spans="1:2">
      <c r="A30" t="s">
        <v>458</v>
      </c>
      <c r="B30">
        <v>300000</v>
      </c>
    </row>
    <row r="31" spans="1:2">
      <c r="A31" t="s">
        <v>1121</v>
      </c>
      <c r="B31">
        <v>492601</v>
      </c>
    </row>
    <row r="32" spans="1:2">
      <c r="A32" t="s">
        <v>1193</v>
      </c>
      <c r="B32">
        <v>419776</v>
      </c>
    </row>
    <row r="33" spans="1:2">
      <c r="A33" t="s">
        <v>1196</v>
      </c>
      <c r="B33">
        <v>538510</v>
      </c>
    </row>
    <row r="34" spans="1:2">
      <c r="A34" t="s">
        <v>1200</v>
      </c>
      <c r="B34">
        <v>402327</v>
      </c>
    </row>
    <row r="35" spans="1:2">
      <c r="A35" t="s">
        <v>1203</v>
      </c>
      <c r="B35">
        <v>419570</v>
      </c>
    </row>
    <row r="36" spans="1:2">
      <c r="A36" t="s">
        <v>458</v>
      </c>
      <c r="B36">
        <v>800000</v>
      </c>
    </row>
    <row r="37" spans="1:2">
      <c r="A37" t="s">
        <v>1207</v>
      </c>
      <c r="B37">
        <v>1400000</v>
      </c>
    </row>
    <row r="38" spans="1:2">
      <c r="A38" t="s">
        <v>1105</v>
      </c>
      <c r="B38">
        <v>800000</v>
      </c>
    </row>
    <row r="39" spans="1:2">
      <c r="A39" t="s">
        <v>1214</v>
      </c>
      <c r="B39">
        <v>1000000</v>
      </c>
    </row>
    <row r="40" spans="1:2">
      <c r="A40" t="s">
        <v>1406</v>
      </c>
      <c r="B40">
        <v>6100000</v>
      </c>
    </row>
    <row r="41" spans="1:2">
      <c r="A41" t="s">
        <v>1409</v>
      </c>
      <c r="B41">
        <v>5000000</v>
      </c>
    </row>
    <row r="42" spans="1:2">
      <c r="A42" t="s">
        <v>547</v>
      </c>
      <c r="B42">
        <v>750000</v>
      </c>
    </row>
    <row r="43" spans="1:2">
      <c r="A43" t="s">
        <v>734</v>
      </c>
      <c r="B43">
        <v>1100000</v>
      </c>
    </row>
    <row r="44" spans="1:2">
      <c r="A44" t="s">
        <v>451</v>
      </c>
      <c r="B44">
        <v>400000</v>
      </c>
    </row>
    <row r="45" spans="1:2">
      <c r="A45" t="s">
        <v>1053</v>
      </c>
      <c r="B45">
        <v>504473</v>
      </c>
    </row>
    <row r="46" spans="1:2">
      <c r="A46" t="s">
        <v>1445</v>
      </c>
      <c r="B46">
        <v>1000000</v>
      </c>
    </row>
    <row r="47" spans="1:2">
      <c r="A47" t="s">
        <v>1252</v>
      </c>
      <c r="B47">
        <v>500000</v>
      </c>
    </row>
    <row r="48" spans="1:2">
      <c r="A48" t="s">
        <v>1130</v>
      </c>
      <c r="B48">
        <v>1000000</v>
      </c>
    </row>
    <row r="49" spans="1:2">
      <c r="A49" t="s">
        <v>483</v>
      </c>
      <c r="B49">
        <v>1020550</v>
      </c>
    </row>
    <row r="50" spans="1:2">
      <c r="A50" t="s">
        <v>513</v>
      </c>
      <c r="B50">
        <v>1229447</v>
      </c>
    </row>
    <row r="51" spans="1:2">
      <c r="A51" t="s">
        <v>553</v>
      </c>
      <c r="B51">
        <v>1246152</v>
      </c>
    </row>
    <row r="52" spans="1:2">
      <c r="A52" t="s">
        <v>814</v>
      </c>
      <c r="B52">
        <v>2503597</v>
      </c>
    </row>
    <row r="53" spans="1:2">
      <c r="A53" t="s">
        <v>809</v>
      </c>
      <c r="B53">
        <v>750000</v>
      </c>
    </row>
    <row r="54" spans="1:2">
      <c r="A54" t="s">
        <v>510</v>
      </c>
      <c r="B54">
        <v>175000</v>
      </c>
    </row>
    <row r="55" spans="1:2">
      <c r="A55" t="s">
        <v>499</v>
      </c>
      <c r="B55">
        <v>75000</v>
      </c>
    </row>
    <row r="56" spans="1:2">
      <c r="A56" t="s">
        <v>332</v>
      </c>
      <c r="B56">
        <v>3500667</v>
      </c>
    </row>
    <row r="57" spans="1:2">
      <c r="A57" t="s">
        <v>338</v>
      </c>
      <c r="B57">
        <v>800000</v>
      </c>
    </row>
    <row r="58" spans="1:2">
      <c r="A58" t="s">
        <v>342</v>
      </c>
      <c r="B58">
        <v>3988500</v>
      </c>
    </row>
    <row r="59" spans="1:2">
      <c r="A59" t="s">
        <v>345</v>
      </c>
      <c r="B59">
        <v>7781583</v>
      </c>
    </row>
    <row r="60" spans="1:2">
      <c r="A60" t="s">
        <v>345</v>
      </c>
      <c r="B60">
        <v>3429250</v>
      </c>
    </row>
    <row r="61" spans="1:2">
      <c r="A61" t="s">
        <v>1508</v>
      </c>
      <c r="B61">
        <v>600000</v>
      </c>
    </row>
    <row r="62" spans="1:2">
      <c r="A62" t="s">
        <v>1512</v>
      </c>
      <c r="B62">
        <v>400000</v>
      </c>
    </row>
    <row r="63" spans="1:2">
      <c r="A63" t="s">
        <v>823</v>
      </c>
      <c r="B63">
        <v>615000</v>
      </c>
    </row>
    <row r="64" spans="1:2">
      <c r="A64" t="s">
        <v>823</v>
      </c>
      <c r="B64">
        <v>5193324.71</v>
      </c>
    </row>
    <row r="65" spans="1:2">
      <c r="A65" t="s">
        <v>823</v>
      </c>
      <c r="B65">
        <v>4191675.29</v>
      </c>
    </row>
    <row r="66" spans="1:2">
      <c r="A66" t="s">
        <v>1057</v>
      </c>
      <c r="B66">
        <v>300000</v>
      </c>
    </row>
    <row r="67" spans="1:2">
      <c r="A67" t="s">
        <v>1183</v>
      </c>
      <c r="B67">
        <v>400000</v>
      </c>
    </row>
    <row r="68" spans="1:2">
      <c r="A68" t="s">
        <v>1187</v>
      </c>
      <c r="B68">
        <v>300000</v>
      </c>
    </row>
    <row r="69" spans="1:2">
      <c r="A69" t="s">
        <v>819</v>
      </c>
      <c r="B69">
        <v>585751</v>
      </c>
    </row>
    <row r="70" spans="1:2">
      <c r="A70" t="s">
        <v>369</v>
      </c>
      <c r="B70">
        <v>6676200</v>
      </c>
    </row>
    <row r="71" spans="1:2">
      <c r="A71" t="s">
        <v>369</v>
      </c>
      <c r="B71">
        <v>14270670</v>
      </c>
    </row>
    <row r="72" spans="1:2">
      <c r="A72" t="s">
        <v>1447</v>
      </c>
      <c r="B72">
        <v>1000000</v>
      </c>
    </row>
    <row r="73" spans="1:2">
      <c r="A73" t="s">
        <v>254</v>
      </c>
      <c r="B73">
        <v>2642900</v>
      </c>
    </row>
    <row r="74" spans="1:2">
      <c r="A74" t="s">
        <v>624</v>
      </c>
      <c r="B74">
        <v>1000000</v>
      </c>
    </row>
    <row r="75" spans="1:2">
      <c r="A75" t="s">
        <v>828</v>
      </c>
      <c r="B75">
        <v>1708089</v>
      </c>
    </row>
    <row r="76" spans="1:2">
      <c r="A76" t="s">
        <v>628</v>
      </c>
      <c r="B76">
        <v>10711911</v>
      </c>
    </row>
    <row r="77" spans="1:2">
      <c r="A77" t="s">
        <v>832</v>
      </c>
      <c r="B77">
        <v>639266</v>
      </c>
    </row>
    <row r="78" spans="1:2">
      <c r="A78" t="s">
        <v>407</v>
      </c>
      <c r="B78">
        <v>750000</v>
      </c>
    </row>
    <row r="79" spans="1:2">
      <c r="A79" t="s">
        <v>1558</v>
      </c>
      <c r="B79">
        <v>750000</v>
      </c>
    </row>
    <row r="80" spans="1:2">
      <c r="A80" t="s">
        <v>517</v>
      </c>
      <c r="B80">
        <v>500000</v>
      </c>
    </row>
    <row r="81" spans="1:2">
      <c r="A81" t="s">
        <v>836</v>
      </c>
      <c r="B81">
        <v>1000065</v>
      </c>
    </row>
    <row r="82" spans="1:2">
      <c r="A82" t="s">
        <v>1044</v>
      </c>
      <c r="B82">
        <v>500000</v>
      </c>
    </row>
    <row r="83" spans="1:2">
      <c r="A83" t="s">
        <v>416</v>
      </c>
      <c r="B83">
        <v>340000</v>
      </c>
    </row>
    <row r="84" spans="1:2">
      <c r="A84" t="s">
        <v>738</v>
      </c>
      <c r="B84">
        <v>520000</v>
      </c>
    </row>
    <row r="85" spans="1:2">
      <c r="A85" t="s">
        <v>631</v>
      </c>
      <c r="B85">
        <v>140000</v>
      </c>
    </row>
    <row r="86" spans="1:2">
      <c r="A86" t="s">
        <v>849</v>
      </c>
      <c r="B86">
        <v>900000</v>
      </c>
    </row>
    <row r="87" spans="1:2">
      <c r="A87" t="s">
        <v>1256</v>
      </c>
      <c r="B87">
        <v>1399852</v>
      </c>
    </row>
    <row r="88" spans="1:2">
      <c r="A88" t="s">
        <v>841</v>
      </c>
      <c r="B88">
        <v>5998900</v>
      </c>
    </row>
    <row r="89" spans="1:2">
      <c r="A89" t="s">
        <v>841</v>
      </c>
      <c r="B89">
        <v>1696591.8</v>
      </c>
    </row>
    <row r="90" spans="1:2">
      <c r="A90" t="s">
        <v>841</v>
      </c>
      <c r="B90">
        <v>14504508</v>
      </c>
    </row>
    <row r="91" spans="1:2">
      <c r="A91" t="s">
        <v>1450</v>
      </c>
      <c r="B91">
        <v>2000000</v>
      </c>
    </row>
    <row r="92" spans="1:2">
      <c r="A92" t="s">
        <v>232</v>
      </c>
      <c r="B92">
        <v>1936700</v>
      </c>
    </row>
    <row r="93" spans="1:2">
      <c r="A93" t="s">
        <v>260</v>
      </c>
      <c r="B93">
        <v>550000</v>
      </c>
    </row>
    <row r="94" spans="1:2">
      <c r="A94" t="s">
        <v>743</v>
      </c>
      <c r="B94">
        <v>7410000</v>
      </c>
    </row>
    <row r="95" spans="1:2">
      <c r="A95" t="s">
        <v>303</v>
      </c>
      <c r="B95">
        <v>760000</v>
      </c>
    </row>
    <row r="96" spans="1:2">
      <c r="A96" t="s">
        <v>303</v>
      </c>
      <c r="B96">
        <v>8450147.4499999993</v>
      </c>
    </row>
    <row r="97" spans="1:2">
      <c r="A97" t="s">
        <v>303</v>
      </c>
      <c r="B97">
        <v>5789852</v>
      </c>
    </row>
    <row r="98" spans="1:2">
      <c r="A98" t="s">
        <v>297</v>
      </c>
      <c r="B98">
        <v>500000</v>
      </c>
    </row>
    <row r="99" spans="1:2">
      <c r="A99" t="s">
        <v>277</v>
      </c>
      <c r="B99">
        <v>500000</v>
      </c>
    </row>
    <row r="100" spans="1:2">
      <c r="A100" t="s">
        <v>1259</v>
      </c>
      <c r="B100">
        <v>440000</v>
      </c>
    </row>
    <row r="101" spans="1:2">
      <c r="A101" t="s">
        <v>637</v>
      </c>
      <c r="B101">
        <v>500000</v>
      </c>
    </row>
    <row r="102" spans="1:2">
      <c r="A102" t="s">
        <v>1263</v>
      </c>
      <c r="B102">
        <v>1860000</v>
      </c>
    </row>
    <row r="103" spans="1:2">
      <c r="A103" t="s">
        <v>289</v>
      </c>
      <c r="B103">
        <v>4215272.7699999996</v>
      </c>
    </row>
    <row r="104" spans="1:2">
      <c r="A104" t="s">
        <v>289</v>
      </c>
      <c r="B104">
        <v>8380023</v>
      </c>
    </row>
    <row r="105" spans="1:2">
      <c r="A105" t="s">
        <v>375</v>
      </c>
      <c r="B105">
        <v>14404704</v>
      </c>
    </row>
    <row r="106" spans="1:2">
      <c r="A106" t="s">
        <v>289</v>
      </c>
      <c r="B106">
        <v>5500000</v>
      </c>
    </row>
    <row r="107" spans="1:2">
      <c r="A107" t="s">
        <v>1453</v>
      </c>
      <c r="B107">
        <v>1000000</v>
      </c>
    </row>
    <row r="108" spans="1:2">
      <c r="A108" t="s">
        <v>777</v>
      </c>
      <c r="B108">
        <v>2806843</v>
      </c>
    </row>
    <row r="109" spans="1:2">
      <c r="A109" t="s">
        <v>1168</v>
      </c>
      <c r="B109">
        <v>431000</v>
      </c>
    </row>
    <row r="110" spans="1:2">
      <c r="A110" t="s">
        <v>1265</v>
      </c>
      <c r="B110">
        <v>880699</v>
      </c>
    </row>
    <row r="111" spans="1:2">
      <c r="A111" t="s">
        <v>1270</v>
      </c>
      <c r="B111">
        <v>461116</v>
      </c>
    </row>
    <row r="112" spans="1:2">
      <c r="A112" t="s">
        <v>1587</v>
      </c>
      <c r="B112">
        <v>500000</v>
      </c>
    </row>
    <row r="113" spans="1:2">
      <c r="A113" t="s">
        <v>1583</v>
      </c>
      <c r="B113">
        <v>1000000</v>
      </c>
    </row>
    <row r="114" spans="1:2">
      <c r="A114" t="s">
        <v>887</v>
      </c>
      <c r="B114">
        <v>1600000</v>
      </c>
    </row>
    <row r="115" spans="1:2">
      <c r="A115" t="s">
        <v>644</v>
      </c>
      <c r="B115">
        <v>1000000</v>
      </c>
    </row>
    <row r="116" spans="1:2">
      <c r="A116" t="s">
        <v>1139</v>
      </c>
      <c r="B116">
        <v>430000</v>
      </c>
    </row>
    <row r="117" spans="1:2">
      <c r="A117" t="s">
        <v>1278</v>
      </c>
      <c r="B117">
        <v>429846</v>
      </c>
    </row>
    <row r="118" spans="1:2">
      <c r="A118" t="s">
        <v>1146</v>
      </c>
      <c r="B118">
        <v>430000</v>
      </c>
    </row>
    <row r="119" spans="1:2">
      <c r="A119" t="s">
        <v>1150</v>
      </c>
      <c r="B119">
        <v>580000</v>
      </c>
    </row>
    <row r="120" spans="1:2">
      <c r="A120" t="s">
        <v>1179</v>
      </c>
      <c r="B120">
        <v>430000</v>
      </c>
    </row>
    <row r="121" spans="1:2">
      <c r="A121" t="s">
        <v>1565</v>
      </c>
      <c r="B121">
        <v>12500000</v>
      </c>
    </row>
    <row r="122" spans="1:2">
      <c r="A122" t="s">
        <v>1111</v>
      </c>
      <c r="B122">
        <v>1840000</v>
      </c>
    </row>
    <row r="123" spans="1:2">
      <c r="A123" t="s">
        <v>1116</v>
      </c>
      <c r="B123">
        <v>460000</v>
      </c>
    </row>
    <row r="124" spans="1:2">
      <c r="A124" t="s">
        <v>748</v>
      </c>
      <c r="B124">
        <v>2252560</v>
      </c>
    </row>
    <row r="125" spans="1:2">
      <c r="A125" t="s">
        <v>1281</v>
      </c>
      <c r="B125">
        <v>715000</v>
      </c>
    </row>
    <row r="126" spans="1:2">
      <c r="A126" t="s">
        <v>1286</v>
      </c>
      <c r="B126">
        <v>695000</v>
      </c>
    </row>
    <row r="127" spans="1:2">
      <c r="A127" t="s">
        <v>1289</v>
      </c>
      <c r="B127">
        <v>695000</v>
      </c>
    </row>
    <row r="128" spans="1:2">
      <c r="A128" t="s">
        <v>1292</v>
      </c>
      <c r="B128">
        <v>695000</v>
      </c>
    </row>
    <row r="129" spans="1:2">
      <c r="A129" t="s">
        <v>1220</v>
      </c>
      <c r="B129">
        <v>1499070</v>
      </c>
    </row>
    <row r="130" spans="1:2">
      <c r="A130" t="s">
        <v>1457</v>
      </c>
      <c r="B130">
        <v>1500000</v>
      </c>
    </row>
    <row r="131" spans="1:2">
      <c r="A131" t="s">
        <v>1296</v>
      </c>
      <c r="B131">
        <v>750000</v>
      </c>
    </row>
    <row r="132" spans="1:2">
      <c r="A132" t="s">
        <v>1301</v>
      </c>
      <c r="B132">
        <v>750000</v>
      </c>
    </row>
    <row r="133" spans="1:2">
      <c r="A133" t="s">
        <v>754</v>
      </c>
      <c r="B133">
        <v>67410</v>
      </c>
    </row>
    <row r="134" spans="1:2">
      <c r="A134" t="s">
        <v>912</v>
      </c>
      <c r="B134">
        <v>406357</v>
      </c>
    </row>
    <row r="135" spans="1:2">
      <c r="A135" t="s">
        <v>1133</v>
      </c>
      <c r="B135">
        <v>394028</v>
      </c>
    </row>
    <row r="136" spans="1:2">
      <c r="A136" t="s">
        <v>1061</v>
      </c>
      <c r="B136">
        <v>270442</v>
      </c>
    </row>
    <row r="137" spans="1:2">
      <c r="A137" t="s">
        <v>1071</v>
      </c>
      <c r="B137">
        <v>198366</v>
      </c>
    </row>
    <row r="138" spans="1:2">
      <c r="A138" t="s">
        <v>652</v>
      </c>
      <c r="B138">
        <v>137093</v>
      </c>
    </row>
    <row r="139" spans="1:2">
      <c r="A139" t="s">
        <v>897</v>
      </c>
      <c r="B139">
        <v>501297</v>
      </c>
    </row>
    <row r="140" spans="1:2">
      <c r="A140" t="s">
        <v>394</v>
      </c>
      <c r="B140">
        <v>249599</v>
      </c>
    </row>
    <row r="141" spans="1:2">
      <c r="A141" t="s">
        <v>1174</v>
      </c>
      <c r="B141">
        <v>249757</v>
      </c>
    </row>
    <row r="142" spans="1:2">
      <c r="A142" t="s">
        <v>1176</v>
      </c>
      <c r="B142">
        <v>249839</v>
      </c>
    </row>
    <row r="143" spans="1:2">
      <c r="A143" t="s">
        <v>892</v>
      </c>
      <c r="B143">
        <v>200000</v>
      </c>
    </row>
    <row r="144" spans="1:2">
      <c r="A144" t="s">
        <v>649</v>
      </c>
      <c r="B144">
        <v>125000</v>
      </c>
    </row>
    <row r="145" spans="1:2">
      <c r="A145" t="s">
        <v>477</v>
      </c>
      <c r="B145">
        <v>700000</v>
      </c>
    </row>
    <row r="146" spans="1:2">
      <c r="A146" t="s">
        <v>657</v>
      </c>
      <c r="B146">
        <v>1200000</v>
      </c>
    </row>
    <row r="147" spans="1:2">
      <c r="A147" t="s">
        <v>907</v>
      </c>
      <c r="B147">
        <v>1600000</v>
      </c>
    </row>
    <row r="148" spans="1:2">
      <c r="A148" t="s">
        <v>1075</v>
      </c>
      <c r="B148">
        <v>800000</v>
      </c>
    </row>
    <row r="149" spans="1:2">
      <c r="A149" t="s">
        <v>780</v>
      </c>
      <c r="B149">
        <v>750000</v>
      </c>
    </row>
    <row r="150" spans="1:2">
      <c r="A150" t="s">
        <v>902</v>
      </c>
      <c r="B150">
        <v>750000</v>
      </c>
    </row>
    <row r="151" spans="1:2">
      <c r="A151" t="s">
        <v>1222</v>
      </c>
      <c r="B151">
        <v>1000000</v>
      </c>
    </row>
    <row r="152" spans="1:2">
      <c r="A152" t="s">
        <v>1352</v>
      </c>
      <c r="B152">
        <v>926797</v>
      </c>
    </row>
    <row r="153" spans="1:2">
      <c r="A153" t="s">
        <v>1190</v>
      </c>
      <c r="B153">
        <v>599848</v>
      </c>
    </row>
    <row r="154" spans="1:2">
      <c r="A154" t="s">
        <v>1227</v>
      </c>
      <c r="B154">
        <v>870000</v>
      </c>
    </row>
    <row r="155" spans="1:2">
      <c r="A155" t="s">
        <v>1230</v>
      </c>
      <c r="B155">
        <v>1603355</v>
      </c>
    </row>
    <row r="156" spans="1:2">
      <c r="A156" t="s">
        <v>1332</v>
      </c>
      <c r="B156">
        <v>2700000</v>
      </c>
    </row>
    <row r="157" spans="1:2">
      <c r="A157" t="s">
        <v>1483</v>
      </c>
      <c r="B157">
        <v>2700000</v>
      </c>
    </row>
    <row r="158" spans="1:2">
      <c r="A158" t="s">
        <v>1485</v>
      </c>
      <c r="B158">
        <v>3200000</v>
      </c>
    </row>
    <row r="159" spans="1:2">
      <c r="A159" t="s">
        <v>1487</v>
      </c>
      <c r="B159">
        <v>2500000</v>
      </c>
    </row>
    <row r="160" spans="1:2">
      <c r="A160" t="s">
        <v>662</v>
      </c>
      <c r="B160">
        <v>1780330</v>
      </c>
    </row>
    <row r="161" spans="1:2">
      <c r="A161" t="s">
        <v>1082</v>
      </c>
      <c r="B161">
        <v>1275929</v>
      </c>
    </row>
    <row r="162" spans="1:2">
      <c r="A162" t="s">
        <v>469</v>
      </c>
      <c r="B162">
        <v>550040</v>
      </c>
    </row>
    <row r="163" spans="1:2">
      <c r="A163" t="s">
        <v>420</v>
      </c>
      <c r="B163">
        <v>701173</v>
      </c>
    </row>
    <row r="164" spans="1:2">
      <c r="A164" t="s">
        <v>561</v>
      </c>
      <c r="B164">
        <v>688342</v>
      </c>
    </row>
    <row r="165" spans="1:2">
      <c r="A165" t="s">
        <v>1338</v>
      </c>
      <c r="B165">
        <v>360000</v>
      </c>
    </row>
    <row r="166" spans="1:2">
      <c r="A166" t="s">
        <v>1356</v>
      </c>
      <c r="B166">
        <v>253501</v>
      </c>
    </row>
    <row r="167" spans="1:2">
      <c r="A167" t="s">
        <v>921</v>
      </c>
      <c r="B167">
        <v>3990395</v>
      </c>
    </row>
    <row r="168" spans="1:2">
      <c r="A168" t="s">
        <v>1338</v>
      </c>
      <c r="B168">
        <v>756105</v>
      </c>
    </row>
    <row r="169" spans="1:2">
      <c r="A169" t="s">
        <v>558</v>
      </c>
      <c r="B169">
        <v>100000</v>
      </c>
    </row>
    <row r="170" spans="1:2">
      <c r="A170" t="s">
        <v>1079</v>
      </c>
      <c r="B170">
        <v>75000</v>
      </c>
    </row>
    <row r="171" spans="1:2">
      <c r="A171" t="s">
        <v>916</v>
      </c>
      <c r="B171">
        <v>150000</v>
      </c>
    </row>
    <row r="172" spans="1:2">
      <c r="A172" t="s">
        <v>1460</v>
      </c>
      <c r="B172">
        <v>341666</v>
      </c>
    </row>
    <row r="173" spans="1:2">
      <c r="A173" t="s">
        <v>1463</v>
      </c>
      <c r="B173">
        <v>341668</v>
      </c>
    </row>
    <row r="174" spans="1:2">
      <c r="A174" t="s">
        <v>1467</v>
      </c>
      <c r="B174">
        <v>316666</v>
      </c>
    </row>
    <row r="175" spans="1:2">
      <c r="A175" t="s">
        <v>566</v>
      </c>
      <c r="B175">
        <v>500000</v>
      </c>
    </row>
    <row r="176" spans="1:2">
      <c r="A176" t="s">
        <v>667</v>
      </c>
      <c r="B176">
        <v>399534</v>
      </c>
    </row>
    <row r="177" spans="1:2">
      <c r="A177" t="s">
        <v>759</v>
      </c>
      <c r="B177">
        <v>153762</v>
      </c>
    </row>
    <row r="178" spans="1:2">
      <c r="A178" t="s">
        <v>927</v>
      </c>
      <c r="B178">
        <v>832246</v>
      </c>
    </row>
    <row r="179" spans="1:2">
      <c r="A179" t="s">
        <v>948</v>
      </c>
      <c r="B179">
        <v>1899821</v>
      </c>
    </row>
    <row r="180" spans="1:2">
      <c r="A180" t="s">
        <v>527</v>
      </c>
      <c r="B180">
        <v>200000</v>
      </c>
    </row>
    <row r="181" spans="1:2">
      <c r="A181" t="s">
        <v>1235</v>
      </c>
      <c r="B181">
        <v>689577</v>
      </c>
    </row>
    <row r="182" spans="1:2">
      <c r="A182" t="s">
        <v>685</v>
      </c>
      <c r="B182">
        <v>480000</v>
      </c>
    </row>
    <row r="183" spans="1:2">
      <c r="A183" t="s">
        <v>1065</v>
      </c>
      <c r="B183">
        <v>375000</v>
      </c>
    </row>
    <row r="184" spans="1:2">
      <c r="A184" t="s">
        <v>944</v>
      </c>
      <c r="B184">
        <v>450000</v>
      </c>
    </row>
    <row r="185" spans="1:2">
      <c r="A185" t="s">
        <v>578</v>
      </c>
      <c r="B185">
        <v>225000</v>
      </c>
    </row>
    <row r="186" spans="1:2">
      <c r="A186" t="s">
        <v>1305</v>
      </c>
      <c r="B186">
        <v>225000</v>
      </c>
    </row>
    <row r="187" spans="1:2">
      <c r="A187" t="s">
        <v>682</v>
      </c>
      <c r="B187">
        <v>225000</v>
      </c>
    </row>
    <row r="188" spans="1:2">
      <c r="A188" t="s">
        <v>1230</v>
      </c>
      <c r="B188">
        <v>1152745</v>
      </c>
    </row>
    <row r="189" spans="1:2">
      <c r="A189" t="s">
        <v>1241</v>
      </c>
      <c r="B189">
        <v>850000</v>
      </c>
    </row>
    <row r="190" spans="1:2">
      <c r="A190" t="s">
        <v>1245</v>
      </c>
      <c r="B190">
        <v>687290</v>
      </c>
    </row>
    <row r="191" spans="1:2">
      <c r="A191" t="s">
        <v>1087</v>
      </c>
      <c r="B191">
        <v>600000</v>
      </c>
    </row>
    <row r="192" spans="1:2">
      <c r="A192" t="s">
        <v>1249</v>
      </c>
      <c r="B192">
        <v>709965</v>
      </c>
    </row>
    <row r="193" spans="1:2">
      <c r="A193" t="s">
        <v>1489</v>
      </c>
      <c r="B193">
        <v>4440000</v>
      </c>
    </row>
    <row r="194" spans="1:2">
      <c r="B194">
        <v>3330000</v>
      </c>
    </row>
    <row r="195" spans="1:2">
      <c r="A195" t="s">
        <v>1491</v>
      </c>
      <c r="B195">
        <v>3330000</v>
      </c>
    </row>
    <row r="196" spans="1:2">
      <c r="A196" t="s">
        <v>1416</v>
      </c>
      <c r="B196">
        <v>1000000</v>
      </c>
    </row>
    <row r="197" spans="1:2">
      <c r="A197" t="s">
        <v>935</v>
      </c>
      <c r="B197">
        <v>1810000</v>
      </c>
    </row>
    <row r="198" spans="1:2">
      <c r="A198" t="s">
        <v>724</v>
      </c>
      <c r="B198">
        <v>230000</v>
      </c>
    </row>
    <row r="199" spans="1:2">
      <c r="A199" t="s">
        <v>574</v>
      </c>
      <c r="B199">
        <v>210000</v>
      </c>
    </row>
    <row r="200" spans="1:2">
      <c r="A200" t="s">
        <v>675</v>
      </c>
      <c r="B200">
        <v>249345</v>
      </c>
    </row>
    <row r="201" spans="1:2">
      <c r="A201" t="s">
        <v>931</v>
      </c>
      <c r="B201">
        <v>625000</v>
      </c>
    </row>
    <row r="202" spans="1:2">
      <c r="A202" t="s">
        <v>672</v>
      </c>
      <c r="B202">
        <v>125000</v>
      </c>
    </row>
    <row r="203" spans="1:2">
      <c r="A203" t="s">
        <v>569</v>
      </c>
      <c r="B203">
        <v>125000</v>
      </c>
    </row>
    <row r="204" spans="1:2">
      <c r="A204" t="s">
        <v>720</v>
      </c>
      <c r="B204">
        <v>125000</v>
      </c>
    </row>
    <row r="205" spans="1:2">
      <c r="A205" t="s">
        <v>940</v>
      </c>
      <c r="B205">
        <v>6000000</v>
      </c>
    </row>
    <row r="206" spans="1:2">
      <c r="A206" t="s">
        <v>1415</v>
      </c>
      <c r="B206">
        <v>7050000</v>
      </c>
    </row>
    <row r="207" spans="1:2">
      <c r="A207" t="s">
        <v>522</v>
      </c>
      <c r="B207">
        <v>7050000</v>
      </c>
    </row>
    <row r="208" spans="1:2">
      <c r="A208" t="s">
        <v>1033</v>
      </c>
      <c r="B208">
        <v>2067518</v>
      </c>
    </row>
    <row r="209" spans="1:2">
      <c r="A209" t="s">
        <v>953</v>
      </c>
      <c r="B209">
        <v>450000</v>
      </c>
    </row>
    <row r="210" spans="1:2">
      <c r="A210" t="s">
        <v>690</v>
      </c>
      <c r="B210">
        <v>400000</v>
      </c>
    </row>
    <row r="211" spans="1:2">
      <c r="A211" t="s">
        <v>356</v>
      </c>
      <c r="B211">
        <v>18000000</v>
      </c>
    </row>
    <row r="212" spans="1:2">
      <c r="A212" t="s">
        <v>1307</v>
      </c>
      <c r="B212">
        <v>1000000</v>
      </c>
    </row>
    <row r="213" spans="1:2">
      <c r="A213" t="s">
        <v>1524</v>
      </c>
      <c r="B213">
        <v>800000</v>
      </c>
    </row>
    <row r="214" spans="1:2">
      <c r="A214" t="s">
        <v>1521</v>
      </c>
      <c r="B214">
        <v>1000000</v>
      </c>
    </row>
    <row r="215" spans="1:2">
      <c r="A215" t="s">
        <v>763</v>
      </c>
      <c r="B215">
        <v>250000</v>
      </c>
    </row>
    <row r="216" spans="1:2">
      <c r="A216" t="s">
        <v>246</v>
      </c>
      <c r="B216">
        <v>1294700</v>
      </c>
    </row>
    <row r="217" spans="1:2">
      <c r="A217" t="s">
        <v>387</v>
      </c>
      <c r="B217">
        <v>300000</v>
      </c>
    </row>
    <row r="218" spans="1:2">
      <c r="A218" t="s">
        <v>957</v>
      </c>
      <c r="B218">
        <v>1905887</v>
      </c>
    </row>
    <row r="219" spans="1:2">
      <c r="A219" t="s">
        <v>957</v>
      </c>
      <c r="B219">
        <v>581632.99</v>
      </c>
    </row>
    <row r="220" spans="1:2">
      <c r="A220" t="s">
        <v>957</v>
      </c>
      <c r="B220">
        <v>4922480</v>
      </c>
    </row>
    <row r="221" spans="1:2">
      <c r="A221" t="s">
        <v>961</v>
      </c>
      <c r="B221">
        <v>1544668</v>
      </c>
    </row>
    <row r="222" spans="1:2">
      <c r="A222" t="s">
        <v>1493</v>
      </c>
      <c r="B222">
        <v>374078</v>
      </c>
    </row>
    <row r="223" spans="1:2">
      <c r="A223" t="s">
        <v>1412</v>
      </c>
      <c r="B223">
        <v>379759</v>
      </c>
    </row>
    <row r="224" spans="1:2">
      <c r="A224" t="s">
        <v>1415</v>
      </c>
      <c r="B224">
        <v>791484</v>
      </c>
    </row>
    <row r="225" spans="1:2">
      <c r="A225" t="s">
        <v>445</v>
      </c>
      <c r="B225">
        <v>250308</v>
      </c>
    </row>
    <row r="226" spans="1:2">
      <c r="A226" t="s">
        <v>400</v>
      </c>
      <c r="B226">
        <v>565656</v>
      </c>
    </row>
    <row r="227" spans="1:2">
      <c r="A227" t="s">
        <v>433</v>
      </c>
      <c r="B227">
        <v>249999</v>
      </c>
    </row>
    <row r="228" spans="1:2">
      <c r="A228" t="s">
        <v>1349</v>
      </c>
      <c r="B228">
        <v>291982</v>
      </c>
    </row>
    <row r="229" spans="1:2">
      <c r="A229" t="s">
        <v>488</v>
      </c>
      <c r="B229">
        <v>449974</v>
      </c>
    </row>
    <row r="230" spans="1:2">
      <c r="A230" t="s">
        <v>505</v>
      </c>
      <c r="B230">
        <v>212506</v>
      </c>
    </row>
    <row r="231" spans="1:2">
      <c r="A231" t="s">
        <v>530</v>
      </c>
      <c r="B231">
        <v>600000</v>
      </c>
    </row>
    <row r="232" spans="1:2">
      <c r="A232" t="s">
        <v>595</v>
      </c>
      <c r="B232">
        <v>660722</v>
      </c>
    </row>
    <row r="233" spans="1:2">
      <c r="A233" t="s">
        <v>693</v>
      </c>
      <c r="B233">
        <v>800000</v>
      </c>
    </row>
    <row r="234" spans="1:2">
      <c r="A234" t="s">
        <v>605</v>
      </c>
      <c r="B234">
        <v>301933</v>
      </c>
    </row>
    <row r="235" spans="1:2">
      <c r="A235" t="s">
        <v>601</v>
      </c>
      <c r="B235">
        <v>300000</v>
      </c>
    </row>
    <row r="236" spans="1:2">
      <c r="A236" t="s">
        <v>730</v>
      </c>
      <c r="B236">
        <v>250181</v>
      </c>
    </row>
    <row r="237" spans="1:2">
      <c r="A237" t="s">
        <v>876</v>
      </c>
      <c r="B237">
        <v>800000</v>
      </c>
    </row>
    <row r="238" spans="1:2">
      <c r="A238" t="s">
        <v>283</v>
      </c>
      <c r="B238">
        <v>650000</v>
      </c>
    </row>
    <row r="239" spans="1:2">
      <c r="A239" t="s">
        <v>966</v>
      </c>
      <c r="B239">
        <v>700000</v>
      </c>
    </row>
    <row r="240" spans="1:2">
      <c r="A240" t="s">
        <v>362</v>
      </c>
      <c r="B240">
        <v>6720000</v>
      </c>
    </row>
    <row r="241" spans="1:2">
      <c r="A241" t="s">
        <v>867</v>
      </c>
      <c r="B241">
        <v>8732230</v>
      </c>
    </row>
    <row r="242" spans="1:2">
      <c r="A242" t="s">
        <v>863</v>
      </c>
      <c r="B242">
        <v>5670000</v>
      </c>
    </row>
    <row r="243" spans="1:2">
      <c r="A243" t="s">
        <v>1496</v>
      </c>
      <c r="B243">
        <v>1560060</v>
      </c>
    </row>
    <row r="244" spans="1:2">
      <c r="A244" t="s">
        <v>1144</v>
      </c>
      <c r="B244">
        <v>1495000</v>
      </c>
    </row>
    <row r="245" spans="1:2">
      <c r="A245" t="s">
        <v>1311</v>
      </c>
      <c r="B245">
        <v>345000</v>
      </c>
    </row>
    <row r="246" spans="1:2">
      <c r="A246" t="s">
        <v>1315</v>
      </c>
      <c r="B246">
        <v>487391</v>
      </c>
    </row>
    <row r="247" spans="1:2">
      <c r="A247" t="s">
        <v>383</v>
      </c>
      <c r="B247">
        <v>30000000</v>
      </c>
    </row>
    <row r="248" spans="1:2">
      <c r="A248" t="s">
        <v>1471</v>
      </c>
      <c r="B248">
        <v>500000</v>
      </c>
    </row>
    <row r="249" spans="1:2">
      <c r="A249" t="s">
        <v>1474</v>
      </c>
      <c r="B249">
        <v>600000</v>
      </c>
    </row>
    <row r="250" spans="1:2">
      <c r="A250" t="s">
        <v>1478</v>
      </c>
      <c r="B250">
        <v>400000</v>
      </c>
    </row>
    <row r="251" spans="1:2">
      <c r="A251" t="s">
        <v>1480</v>
      </c>
      <c r="B251">
        <v>500000</v>
      </c>
    </row>
    <row r="252" spans="1:2">
      <c r="A252" t="s">
        <v>984</v>
      </c>
      <c r="B252">
        <v>8873676</v>
      </c>
    </row>
    <row r="253" spans="1:2">
      <c r="A253" t="s">
        <v>984</v>
      </c>
      <c r="B253">
        <v>6126324</v>
      </c>
    </row>
    <row r="254" spans="1:2">
      <c r="A254" t="s">
        <v>978</v>
      </c>
      <c r="B254">
        <v>3000000</v>
      </c>
    </row>
    <row r="255" spans="1:2">
      <c r="A255" t="s">
        <v>971</v>
      </c>
      <c r="B255">
        <v>500000</v>
      </c>
    </row>
    <row r="256" spans="1:2">
      <c r="A256" t="s">
        <v>990</v>
      </c>
      <c r="B256">
        <v>12815570.689999999</v>
      </c>
    </row>
    <row r="257" spans="1:2">
      <c r="A257" t="s">
        <v>990</v>
      </c>
      <c r="B257">
        <v>1615134</v>
      </c>
    </row>
    <row r="258" spans="1:2">
      <c r="A258" t="s">
        <v>698</v>
      </c>
      <c r="B258">
        <v>5569295</v>
      </c>
    </row>
    <row r="259" spans="1:2">
      <c r="A259" t="s">
        <v>854</v>
      </c>
      <c r="B259">
        <v>1500000</v>
      </c>
    </row>
    <row r="260" spans="1:2">
      <c r="A260" t="s">
        <v>412</v>
      </c>
      <c r="B260">
        <v>500000</v>
      </c>
    </row>
    <row r="261" spans="1:2">
      <c r="A261" t="s">
        <v>465</v>
      </c>
      <c r="B261">
        <v>400000</v>
      </c>
    </row>
    <row r="262" spans="1:2">
      <c r="A262" t="s">
        <v>533</v>
      </c>
      <c r="B262">
        <v>400000</v>
      </c>
    </row>
    <row r="263" spans="1:2">
      <c r="A263" t="s">
        <v>581</v>
      </c>
      <c r="B263">
        <v>349755</v>
      </c>
    </row>
    <row r="264" spans="1:2">
      <c r="A264" t="s">
        <v>707</v>
      </c>
      <c r="B264">
        <v>530647</v>
      </c>
    </row>
    <row r="265" spans="1:2">
      <c r="A265" t="s">
        <v>768</v>
      </c>
      <c r="B265">
        <v>110000</v>
      </c>
    </row>
    <row r="266" spans="1:2">
      <c r="A266" t="s">
        <v>1047</v>
      </c>
      <c r="B266">
        <v>550000</v>
      </c>
    </row>
    <row r="267" spans="1:2">
      <c r="A267" t="s">
        <v>1101</v>
      </c>
      <c r="B267">
        <v>300000</v>
      </c>
    </row>
    <row r="268" spans="1:2">
      <c r="A268" t="s">
        <v>787</v>
      </c>
      <c r="B268">
        <v>225000</v>
      </c>
    </row>
    <row r="269" spans="1:2">
      <c r="A269" t="s">
        <v>703</v>
      </c>
      <c r="B269">
        <v>525000</v>
      </c>
    </row>
    <row r="270" spans="1:2">
      <c r="A270" t="s">
        <v>784</v>
      </c>
      <c r="B270">
        <v>475000</v>
      </c>
    </row>
    <row r="271" spans="1:2">
      <c r="A271" t="s">
        <v>1402</v>
      </c>
      <c r="B271">
        <v>31791627</v>
      </c>
    </row>
    <row r="272" spans="1:2">
      <c r="A272" t="s">
        <v>325</v>
      </c>
      <c r="B272">
        <v>1208373</v>
      </c>
    </row>
    <row r="273" spans="1:2">
      <c r="A273" t="s">
        <v>1568</v>
      </c>
      <c r="B273">
        <v>5500000</v>
      </c>
    </row>
    <row r="274" spans="1:2">
      <c r="A274" t="s">
        <v>711</v>
      </c>
      <c r="B274">
        <v>577998</v>
      </c>
    </row>
    <row r="275" spans="1:2">
      <c r="A275" t="s">
        <v>1518</v>
      </c>
      <c r="B275">
        <v>50355</v>
      </c>
    </row>
    <row r="276" spans="1:2">
      <c r="B276">
        <v>807653</v>
      </c>
    </row>
    <row r="277" spans="1:2">
      <c r="A277" t="s">
        <v>997</v>
      </c>
      <c r="B277">
        <v>68128</v>
      </c>
    </row>
    <row r="278" spans="1:2">
      <c r="A278" t="s">
        <v>880</v>
      </c>
      <c r="B278">
        <v>376700</v>
      </c>
    </row>
    <row r="279" spans="1:2">
      <c r="A279" t="s">
        <v>1572</v>
      </c>
      <c r="B279">
        <v>7000000</v>
      </c>
    </row>
    <row r="280" spans="1:2">
      <c r="A280" t="s">
        <v>1002</v>
      </c>
      <c r="B280">
        <v>1000000</v>
      </c>
    </row>
    <row r="281" spans="1:2">
      <c r="A281" t="s">
        <v>1013</v>
      </c>
      <c r="B281">
        <v>9300000</v>
      </c>
    </row>
    <row r="282" spans="1:2">
      <c r="A282" t="s">
        <v>1013</v>
      </c>
      <c r="B282">
        <v>672197</v>
      </c>
    </row>
    <row r="283" spans="1:2">
      <c r="A283" t="s">
        <v>1013</v>
      </c>
      <c r="B283">
        <v>1761959</v>
      </c>
    </row>
    <row r="284" spans="1:2">
      <c r="A284" t="s">
        <v>1013</v>
      </c>
      <c r="B284">
        <v>2302217.9700000002</v>
      </c>
    </row>
    <row r="285" spans="1:2">
      <c r="A285" t="s">
        <v>1013</v>
      </c>
      <c r="B285">
        <v>963626</v>
      </c>
    </row>
    <row r="286" spans="1:2">
      <c r="A286" t="s">
        <v>1329</v>
      </c>
      <c r="B286">
        <v>3000000</v>
      </c>
    </row>
    <row r="287" spans="1:2">
      <c r="A287" t="s">
        <v>1008</v>
      </c>
      <c r="B287">
        <v>500000</v>
      </c>
    </row>
    <row r="288" spans="1:2">
      <c r="A288" t="s">
        <v>1321</v>
      </c>
      <c r="B288">
        <v>600000</v>
      </c>
    </row>
    <row r="289" spans="1:2">
      <c r="A289" t="s">
        <v>1025</v>
      </c>
      <c r="B289">
        <v>113000</v>
      </c>
    </row>
    <row r="290" spans="1:2">
      <c r="A290" t="s">
        <v>1515</v>
      </c>
      <c r="B290">
        <v>100000</v>
      </c>
    </row>
    <row r="291" spans="1:2">
      <c r="A291" t="s">
        <v>590</v>
      </c>
      <c r="B291">
        <v>225000</v>
      </c>
    </row>
    <row r="292" spans="1:2">
      <c r="A292" t="s">
        <v>1156</v>
      </c>
      <c r="B292">
        <v>281000</v>
      </c>
    </row>
    <row r="293" spans="1:2">
      <c r="A293" t="s">
        <v>1096</v>
      </c>
      <c r="B293">
        <v>281000</v>
      </c>
    </row>
    <row r="294" spans="1:2">
      <c r="A294" t="s">
        <v>1343</v>
      </c>
      <c r="B294">
        <v>296000</v>
      </c>
    </row>
    <row r="295" spans="1:2">
      <c r="A295" t="s">
        <v>1153</v>
      </c>
      <c r="B295">
        <v>263000</v>
      </c>
    </row>
    <row r="296" spans="1:2">
      <c r="A296" t="s">
        <v>1160</v>
      </c>
      <c r="B296">
        <v>336000</v>
      </c>
    </row>
    <row r="297" spans="1:2">
      <c r="A297" t="s">
        <v>1164</v>
      </c>
      <c r="B297">
        <v>355000</v>
      </c>
    </row>
    <row r="298" spans="1:2">
      <c r="A298" t="s">
        <v>586</v>
      </c>
      <c r="B298">
        <v>75000</v>
      </c>
    </row>
    <row r="299" spans="1:2">
      <c r="A299" t="s">
        <v>715</v>
      </c>
      <c r="B299">
        <v>175000</v>
      </c>
    </row>
    <row r="300" spans="1:2">
      <c r="A300" t="s">
        <v>1018</v>
      </c>
      <c r="B300">
        <v>175000</v>
      </c>
    </row>
    <row r="301" spans="1:2">
      <c r="A301" t="s">
        <v>1092</v>
      </c>
      <c r="B301">
        <v>75000</v>
      </c>
    </row>
    <row r="302" spans="1:2">
      <c r="B302">
        <v>50000</v>
      </c>
    </row>
    <row r="303" spans="1:2">
      <c r="A303" t="s">
        <v>1501</v>
      </c>
      <c r="B303">
        <v>100000</v>
      </c>
    </row>
    <row r="304" spans="1:2">
      <c r="A304" t="s">
        <v>1554</v>
      </c>
      <c r="B304">
        <v>349997</v>
      </c>
    </row>
    <row r="305" spans="1:2">
      <c r="A305" t="s">
        <v>1551</v>
      </c>
      <c r="B305">
        <v>150000</v>
      </c>
    </row>
    <row r="306" spans="1:2">
      <c r="B306">
        <v>150000</v>
      </c>
    </row>
    <row r="307" spans="1:2">
      <c r="A307" t="s">
        <v>1547</v>
      </c>
      <c r="B307">
        <v>100002</v>
      </c>
    </row>
    <row r="308" spans="1:2">
      <c r="A308" t="s">
        <v>1367</v>
      </c>
      <c r="B308">
        <v>157655</v>
      </c>
    </row>
    <row r="309" spans="1:2">
      <c r="A309" t="s">
        <v>1435</v>
      </c>
      <c r="B309">
        <v>180446</v>
      </c>
    </row>
    <row r="310" spans="1:2">
      <c r="B310">
        <v>1034524</v>
      </c>
    </row>
    <row r="311" spans="1:2">
      <c r="A311" t="s">
        <v>1399</v>
      </c>
      <c r="B311">
        <v>124548</v>
      </c>
    </row>
    <row r="312" spans="1:2">
      <c r="A312" t="s">
        <v>1379</v>
      </c>
      <c r="B312">
        <v>383515</v>
      </c>
    </row>
    <row r="313" spans="1:2">
      <c r="A313" t="s">
        <v>1384</v>
      </c>
      <c r="B313">
        <v>40000</v>
      </c>
    </row>
    <row r="314" spans="1:2">
      <c r="A314" t="s">
        <v>1578</v>
      </c>
      <c r="B314">
        <v>1000000</v>
      </c>
    </row>
    <row r="315" spans="1:2">
      <c r="A315" t="s">
        <v>1543</v>
      </c>
      <c r="B315">
        <v>2040000</v>
      </c>
    </row>
    <row r="316" spans="1:2">
      <c r="A316" t="s">
        <v>1543</v>
      </c>
      <c r="B316">
        <v>460000</v>
      </c>
    </row>
    <row r="317" spans="1:2">
      <c r="A317" t="s">
        <v>1539</v>
      </c>
      <c r="B317">
        <v>100045</v>
      </c>
    </row>
    <row r="318" spans="1:2">
      <c r="A318" t="s">
        <v>1581</v>
      </c>
      <c r="B318">
        <v>1413945.57</v>
      </c>
    </row>
    <row r="319" spans="1:2">
      <c r="A319" t="s">
        <v>1535</v>
      </c>
      <c r="B319">
        <v>1080000</v>
      </c>
    </row>
    <row r="320" spans="1:2">
      <c r="A320" t="s">
        <v>1531</v>
      </c>
      <c r="B320">
        <v>299600</v>
      </c>
    </row>
    <row r="321" spans="1:2">
      <c r="A321" t="s">
        <v>1442</v>
      </c>
      <c r="B321">
        <v>100000</v>
      </c>
    </row>
    <row r="322" spans="1:2">
      <c r="A322" t="s">
        <v>1528</v>
      </c>
      <c r="B322">
        <v>400000</v>
      </c>
    </row>
    <row r="323" spans="1:2">
      <c r="A323" t="s">
        <v>1372</v>
      </c>
      <c r="B323">
        <v>450000</v>
      </c>
    </row>
    <row r="324" spans="1:2">
      <c r="A324" t="s">
        <v>1362</v>
      </c>
      <c r="B324">
        <v>699898</v>
      </c>
    </row>
    <row r="325" spans="1:2">
      <c r="A325" t="s">
        <v>1375</v>
      </c>
      <c r="B325">
        <v>200000</v>
      </c>
    </row>
    <row r="326" spans="1:2">
      <c r="A326" t="s">
        <v>1427</v>
      </c>
      <c r="B326">
        <v>200000</v>
      </c>
    </row>
    <row r="327" spans="1:2">
      <c r="A327" t="s">
        <v>1438</v>
      </c>
      <c r="B327">
        <v>384832</v>
      </c>
    </row>
    <row r="328" spans="1:2">
      <c r="B328">
        <v>150000</v>
      </c>
    </row>
    <row r="329" spans="1:2">
      <c r="A329" t="s">
        <v>1420</v>
      </c>
      <c r="B329">
        <v>75000</v>
      </c>
    </row>
    <row r="330" spans="1:2">
      <c r="B330">
        <v>150000</v>
      </c>
    </row>
    <row r="331" spans="1:2">
      <c r="A331" t="s">
        <v>1424</v>
      </c>
      <c r="B331">
        <v>399996</v>
      </c>
    </row>
    <row r="332" spans="1:2">
      <c r="A332" t="s">
        <v>1388</v>
      </c>
      <c r="B332">
        <v>370000</v>
      </c>
    </row>
    <row r="333" spans="1:2">
      <c r="A333" t="s">
        <v>1427</v>
      </c>
      <c r="B333">
        <v>2500000</v>
      </c>
    </row>
    <row r="334" spans="1:2">
      <c r="A334" t="s">
        <v>1392</v>
      </c>
      <c r="B334">
        <v>499845</v>
      </c>
    </row>
    <row r="335" spans="1:2">
      <c r="A335" t="s">
        <v>1396</v>
      </c>
      <c r="B335">
        <v>2200000</v>
      </c>
    </row>
    <row r="336" spans="1:2">
      <c r="A336" t="s">
        <v>1430</v>
      </c>
      <c r="B336">
        <v>250000</v>
      </c>
    </row>
    <row r="337" spans="1:2">
      <c r="A337" t="s">
        <v>1432</v>
      </c>
      <c r="B337">
        <v>238493</v>
      </c>
    </row>
    <row r="338" spans="1:2">
      <c r="B338">
        <v>150000</v>
      </c>
    </row>
    <row r="339" spans="1:2">
      <c r="A339" t="s">
        <v>1594</v>
      </c>
      <c r="B339">
        <v>120000</v>
      </c>
    </row>
  </sheetData>
  <sheetProtection algorithmName="SHA-512" hashValue="88/YmSwakPHk3yE2yikIVqZvcLQlwzqjwXiNtwc0Gh+0pOxwGOpDPcWDEX0fcrWdGw7ynEL6l6lE6pSWItzH7w==" saltValue="yn6HcS4f6t51U+EWIZEpQQ==" spinCount="100000" sheet="1" objects="1" scenarios="1"/>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308F1-F5D2-8D4B-9ACB-E4D45ADDE5F9}">
  <sheetPr codeName="Sheet9">
    <tabColor rgb="FFFF0000"/>
  </sheetPr>
  <dimension ref="A1:M35"/>
  <sheetViews>
    <sheetView showGridLines="0" zoomScaleNormal="100" workbookViewId="0">
      <pane ySplit="14" topLeftCell="A15" activePane="bottomLeft" state="frozen"/>
      <selection pane="bottomLeft" activeCell="B34" sqref="B34"/>
    </sheetView>
  </sheetViews>
  <sheetFormatPr defaultColWidth="18.28515625" defaultRowHeight="15"/>
  <cols>
    <col min="1" max="2" width="18.28515625" style="9"/>
    <col min="3" max="4" width="18.28515625" style="2"/>
    <col min="6" max="6" width="21.85546875" style="2" customWidth="1"/>
    <col min="8" max="16384" width="18.28515625" style="2"/>
  </cols>
  <sheetData>
    <row r="1" spans="1:13" ht="24.95" customHeight="1">
      <c r="A1" s="570" t="s">
        <v>1610</v>
      </c>
      <c r="B1" s="571"/>
      <c r="C1" s="571"/>
      <c r="D1" s="571"/>
      <c r="E1" s="571"/>
      <c r="F1" s="571"/>
      <c r="G1" s="572"/>
      <c r="H1" s="108" t="s">
        <v>55</v>
      </c>
    </row>
    <row r="2" spans="1:13" ht="29.1" customHeight="1">
      <c r="A2" s="66" t="s">
        <v>1611</v>
      </c>
      <c r="C2" s="66" t="s">
        <v>1612</v>
      </c>
      <c r="D2" s="9"/>
      <c r="E2" s="66" t="s">
        <v>1613</v>
      </c>
      <c r="G2" s="66" t="s">
        <v>1614</v>
      </c>
    </row>
    <row r="3" spans="1:13">
      <c r="A3" s="9" t="s">
        <v>1615</v>
      </c>
      <c r="C3" s="9" t="s">
        <v>1616</v>
      </c>
      <c r="D3" s="9"/>
      <c r="E3" s="9" t="s">
        <v>1617</v>
      </c>
      <c r="G3" t="s">
        <v>1618</v>
      </c>
    </row>
    <row r="4" spans="1:13">
      <c r="A4" s="9" t="s">
        <v>1619</v>
      </c>
      <c r="C4" s="9" t="s">
        <v>1620</v>
      </c>
      <c r="D4" s="9"/>
      <c r="E4" s="9" t="s">
        <v>1621</v>
      </c>
    </row>
    <row r="5" spans="1:13">
      <c r="A5" s="9" t="s">
        <v>1622</v>
      </c>
      <c r="C5" s="9" t="s">
        <v>1623</v>
      </c>
      <c r="D5" s="9"/>
      <c r="E5" s="9" t="s">
        <v>1624</v>
      </c>
    </row>
    <row r="6" spans="1:13">
      <c r="C6" s="9"/>
      <c r="D6" s="9"/>
      <c r="E6" s="9" t="s">
        <v>1625</v>
      </c>
    </row>
    <row r="7" spans="1:13">
      <c r="C7" s="9"/>
    </row>
    <row r="11" spans="1:13" ht="60.95" customHeight="1"/>
    <row r="12" spans="1:13">
      <c r="A12" s="569" t="s">
        <v>1615</v>
      </c>
      <c r="B12" s="569"/>
      <c r="C12" s="569"/>
      <c r="D12" s="569"/>
      <c r="E12" s="569"/>
      <c r="F12" s="569"/>
    </row>
    <row r="13" spans="1:13">
      <c r="A13" s="66"/>
    </row>
    <row r="14" spans="1:13" ht="60.95" customHeight="1">
      <c r="A14" s="62" t="s">
        <v>23</v>
      </c>
      <c r="B14" s="62" t="s">
        <v>27</v>
      </c>
      <c r="C14" s="62" t="s">
        <v>32</v>
      </c>
      <c r="D14" s="62" t="s">
        <v>1626</v>
      </c>
      <c r="E14" s="62" t="s">
        <v>25</v>
      </c>
      <c r="F14" s="134" t="s">
        <v>28</v>
      </c>
      <c r="G14" s="62" t="s">
        <v>33</v>
      </c>
      <c r="H14" s="62" t="s">
        <v>35</v>
      </c>
      <c r="I14" s="62" t="s">
        <v>36</v>
      </c>
      <c r="J14" s="62" t="s">
        <v>37</v>
      </c>
      <c r="K14" s="62" t="s">
        <v>26</v>
      </c>
      <c r="L14" s="62" t="s">
        <v>30</v>
      </c>
      <c r="M14" s="108" t="s">
        <v>55</v>
      </c>
    </row>
    <row r="15" spans="1:13" ht="51.95" customHeight="1">
      <c r="A15" s="270">
        <f>'General information'!C6</f>
        <v>0</v>
      </c>
      <c r="B15" s="270">
        <f>'General information'!C7</f>
        <v>0</v>
      </c>
      <c r="C15" s="271">
        <f>'General information'!C8</f>
        <v>0</v>
      </c>
      <c r="D15" s="272">
        <f>'General information'!C9</f>
        <v>0</v>
      </c>
      <c r="E15" s="273" t="str">
        <f>'General information'!F6</f>
        <v/>
      </c>
      <c r="F15" s="273">
        <f>'General information'!F7</f>
        <v>0</v>
      </c>
      <c r="G15" s="271" t="str">
        <f>'General information'!F8</f>
        <v/>
      </c>
      <c r="H15" s="382">
        <f>'General information'!C10</f>
        <v>0</v>
      </c>
      <c r="I15" s="383">
        <f>'General information'!C11</f>
        <v>0</v>
      </c>
      <c r="J15" s="382">
        <f>'General information'!C12</f>
        <v>0</v>
      </c>
      <c r="K15" s="275">
        <f>'General information'!I6</f>
        <v>0</v>
      </c>
      <c r="L15" s="274">
        <f>'General information'!I7</f>
        <v>0</v>
      </c>
      <c r="M15" s="2" t="str">
        <f>'General information'!C2</f>
        <v>|||||||</v>
      </c>
    </row>
    <row r="16" spans="1:13" ht="77.099999999999994" customHeight="1"/>
    <row r="17" spans="1:7">
      <c r="A17" s="569" t="s">
        <v>1623</v>
      </c>
      <c r="B17" s="569"/>
      <c r="C17" s="569"/>
      <c r="D17" s="569"/>
      <c r="E17" s="569"/>
      <c r="F17" s="569"/>
    </row>
    <row r="18" spans="1:7">
      <c r="A18" s="66"/>
    </row>
    <row r="19" spans="1:7" ht="30">
      <c r="A19" s="173" t="s">
        <v>135</v>
      </c>
      <c r="B19" s="174" t="s">
        <v>136</v>
      </c>
      <c r="C19" s="174" t="s">
        <v>137</v>
      </c>
      <c r="D19" s="175" t="s">
        <v>138</v>
      </c>
      <c r="E19" s="174" t="s">
        <v>139</v>
      </c>
      <c r="F19" s="176" t="s">
        <v>140</v>
      </c>
      <c r="G19" s="108" t="s">
        <v>55</v>
      </c>
    </row>
    <row r="20" spans="1:7">
      <c r="A20" s="2" t="str">
        <f>IF('A | Budget'!C68=0,"","Outcome 1 - "&amp;'A | Budget'!C68)</f>
        <v xml:space="preserve">Outcome 1 - </v>
      </c>
      <c r="B20" s="170">
        <f>'A | Budget'!D68</f>
        <v>0</v>
      </c>
      <c r="C20" s="169" t="str">
        <f>'A | Budget'!E68</f>
        <v/>
      </c>
      <c r="D20" s="170">
        <f>'A | Budget'!F68</f>
        <v>0</v>
      </c>
      <c r="E20" s="171" t="str">
        <f>'A | Budget'!G68</f>
        <v/>
      </c>
      <c r="F20" s="2" t="str">
        <f>IF('A | Budget'!H68=0,"",'A | Budget'!H68)</f>
        <v/>
      </c>
      <c r="G20" s="83" t="str">
        <f>'General information'!$C$2</f>
        <v>|||||||</v>
      </c>
    </row>
    <row r="21" spans="1:7">
      <c r="A21" s="2" t="str">
        <f>IF('A | Budget'!C69=0,"","Outcome 1 - "&amp;'A | Budget'!C69)</f>
        <v/>
      </c>
      <c r="B21" s="170">
        <f>'A | Budget'!D69</f>
        <v>0</v>
      </c>
      <c r="C21" s="169" t="str">
        <f>'A | Budget'!E69</f>
        <v/>
      </c>
      <c r="D21" s="170">
        <f>'A | Budget'!F69</f>
        <v>0</v>
      </c>
      <c r="E21" s="171" t="str">
        <f>'A | Budget'!G69</f>
        <v/>
      </c>
      <c r="F21" s="2" t="str">
        <f>IF('A | Budget'!H69=0,"",'A | Budget'!H69)</f>
        <v/>
      </c>
      <c r="G21" s="83" t="str">
        <f>'General information'!$C$2</f>
        <v>|||||||</v>
      </c>
    </row>
    <row r="22" spans="1:7">
      <c r="A22" s="2" t="str">
        <f>IF('A | Budget'!C70=0,"","Outcome 1 - "&amp;'A | Budget'!C70)</f>
        <v/>
      </c>
      <c r="B22" s="170">
        <f>'A | Budget'!D70</f>
        <v>0</v>
      </c>
      <c r="C22" s="169" t="str">
        <f>'A | Budget'!E70</f>
        <v/>
      </c>
      <c r="D22" s="170">
        <f>'A | Budget'!F70</f>
        <v>0</v>
      </c>
      <c r="E22" s="171" t="str">
        <f>'A | Budget'!G70</f>
        <v/>
      </c>
      <c r="F22" s="2" t="str">
        <f>IF('A | Budget'!H70=0,"",'A | Budget'!H70)</f>
        <v/>
      </c>
      <c r="G22" s="83" t="str">
        <f>'General information'!$C$2</f>
        <v>|||||||</v>
      </c>
    </row>
    <row r="23" spans="1:7">
      <c r="A23" s="2" t="str">
        <f>IF('A | Budget'!C71=0,"","Outcome 1 - "&amp;'A | Budget'!C71)</f>
        <v/>
      </c>
      <c r="B23" s="170">
        <f>'A | Budget'!D71</f>
        <v>0</v>
      </c>
      <c r="C23" s="169" t="str">
        <f>'A | Budget'!E71</f>
        <v/>
      </c>
      <c r="D23" s="170">
        <f>'A | Budget'!F71</f>
        <v>0</v>
      </c>
      <c r="E23" s="171" t="str">
        <f>'A | Budget'!G71</f>
        <v/>
      </c>
      <c r="F23" s="2" t="str">
        <f>IF('A | Budget'!H71=0,"",'A | Budget'!H71)</f>
        <v/>
      </c>
      <c r="G23" s="83" t="str">
        <f>'General information'!$C$2</f>
        <v>|||||||</v>
      </c>
    </row>
    <row r="24" spans="1:7">
      <c r="A24" s="2" t="str">
        <f>IF('A | Budget'!C72=0,"","Outcome 1 - "&amp;'A | Budget'!C72)</f>
        <v/>
      </c>
      <c r="B24" s="170">
        <f>'A | Budget'!D72</f>
        <v>0</v>
      </c>
      <c r="C24" s="169" t="str">
        <f>'A | Budget'!E72</f>
        <v/>
      </c>
      <c r="D24" s="170">
        <f>'A | Budget'!F72</f>
        <v>0</v>
      </c>
      <c r="E24" s="171" t="str">
        <f>'A | Budget'!G72</f>
        <v/>
      </c>
      <c r="F24" s="2" t="str">
        <f>IF('A | Budget'!H72=0,"",'A | Budget'!H72)</f>
        <v/>
      </c>
      <c r="G24" s="83" t="str">
        <f>'General information'!$C$2</f>
        <v>|||||||</v>
      </c>
    </row>
    <row r="25" spans="1:7">
      <c r="A25" s="2" t="str">
        <f>IF('A | Budget'!C73=0,"","Outcome 1 - "&amp;'A | Budget'!C73)</f>
        <v/>
      </c>
      <c r="B25" s="170">
        <f>'A | Budget'!D73</f>
        <v>0</v>
      </c>
      <c r="C25" s="169" t="str">
        <f>'A | Budget'!E73</f>
        <v/>
      </c>
      <c r="D25" s="170">
        <f>'A | Budget'!F73</f>
        <v>0</v>
      </c>
      <c r="E25" s="171" t="str">
        <f>'A | Budget'!G73</f>
        <v/>
      </c>
      <c r="F25" s="2" t="str">
        <f>IF('A | Budget'!H73=0,"",'A | Budget'!H73)</f>
        <v/>
      </c>
      <c r="G25" s="83" t="str">
        <f>'General information'!$C$2</f>
        <v>|||||||</v>
      </c>
    </row>
    <row r="26" spans="1:7">
      <c r="A26" s="2" t="str">
        <f>IF('A | Budget'!C74=0,"","Outcome 1 - "&amp;'A | Budget'!C74)</f>
        <v/>
      </c>
      <c r="B26" s="170">
        <f>'A | Budget'!D74</f>
        <v>0</v>
      </c>
      <c r="C26" s="169" t="str">
        <f>'A | Budget'!E74</f>
        <v/>
      </c>
      <c r="D26" s="170">
        <f>'A | Budget'!F74</f>
        <v>0</v>
      </c>
      <c r="E26" s="171" t="str">
        <f>'A | Budget'!G74</f>
        <v/>
      </c>
      <c r="F26" s="2" t="str">
        <f>IF('A | Budget'!H74=0,"",'A | Budget'!H74)</f>
        <v/>
      </c>
      <c r="G26" s="83" t="str">
        <f>'General information'!$C$2</f>
        <v>|||||||</v>
      </c>
    </row>
    <row r="27" spans="1:7">
      <c r="A27" s="2" t="str">
        <f>IF('A | Budget'!C75=0,"","Outcome 1 - "&amp;'A | Budget'!C75)</f>
        <v/>
      </c>
      <c r="B27" s="170">
        <f>'A | Budget'!D75</f>
        <v>0</v>
      </c>
      <c r="C27" s="169" t="str">
        <f>'A | Budget'!E75</f>
        <v/>
      </c>
      <c r="D27" s="170">
        <f>'A | Budget'!F75</f>
        <v>0</v>
      </c>
      <c r="E27" s="171" t="str">
        <f>'A | Budget'!G75</f>
        <v/>
      </c>
      <c r="F27" s="2" t="str">
        <f>IF('A | Budget'!H75=0,"",'A | Budget'!H75)</f>
        <v/>
      </c>
      <c r="G27" s="83" t="str">
        <f>'General information'!$C$2</f>
        <v>|||||||</v>
      </c>
    </row>
    <row r="28" spans="1:7">
      <c r="A28" s="2" t="str">
        <f>IF('A | Budget'!C76=0,"","Outcome 1 - "&amp;'A | Budget'!C76)</f>
        <v/>
      </c>
      <c r="B28" s="170">
        <f>'A | Budget'!D76</f>
        <v>0</v>
      </c>
      <c r="C28" s="169" t="str">
        <f>'A | Budget'!E76</f>
        <v/>
      </c>
      <c r="D28" s="170">
        <f>'A | Budget'!F76</f>
        <v>0</v>
      </c>
      <c r="E28" s="171" t="str">
        <f>'A | Budget'!G76</f>
        <v/>
      </c>
      <c r="F28" s="2" t="str">
        <f>IF('A | Budget'!H76=0,"",'A | Budget'!H76)</f>
        <v/>
      </c>
      <c r="G28" s="83" t="str">
        <f>'General information'!$C$2</f>
        <v>|||||||</v>
      </c>
    </row>
    <row r="29" spans="1:7">
      <c r="A29" s="2" t="str">
        <f>IF('A | Budget'!C77=0,"","Outcome 1 - "&amp;'A | Budget'!C77)</f>
        <v/>
      </c>
      <c r="B29" s="170">
        <f>'A | Budget'!D77</f>
        <v>0</v>
      </c>
      <c r="C29" s="169" t="str">
        <f>'A | Budget'!E77</f>
        <v/>
      </c>
      <c r="D29" s="170">
        <f>'A | Budget'!F77</f>
        <v>0</v>
      </c>
      <c r="E29" s="171" t="str">
        <f>'A | Budget'!G77</f>
        <v/>
      </c>
      <c r="F29" s="2" t="str">
        <f>IF('A | Budget'!H77=0,"",'A | Budget'!H77)</f>
        <v/>
      </c>
      <c r="G29" s="83" t="str">
        <f>'General information'!$C$2</f>
        <v>|||||||</v>
      </c>
    </row>
    <row r="30" spans="1:7">
      <c r="A30" s="2" t="str">
        <f>IF('A | Budget'!C78=0,"",'A | Budget'!C78)</f>
        <v>Total programme costs</v>
      </c>
      <c r="B30" s="170">
        <f>'A | Budget'!D78</f>
        <v>0</v>
      </c>
      <c r="C30" s="169" t="str">
        <f>'A | Budget'!E78</f>
        <v/>
      </c>
      <c r="D30" s="170">
        <f>'A | Budget'!F78</f>
        <v>0</v>
      </c>
      <c r="E30" s="171" t="str">
        <f>'A | Budget'!G78</f>
        <v/>
      </c>
      <c r="F30" s="2" t="str">
        <f>IF('A | Budget'!H78=0,"",'A | Budget'!H78)</f>
        <v/>
      </c>
      <c r="G30" s="83" t="str">
        <f>'General information'!$C$2</f>
        <v>|||||||</v>
      </c>
    </row>
    <row r="31" spans="1:7">
      <c r="A31" s="2" t="str">
        <f>IF('A | Budget'!C79=0,"",'A | Budget'!C79)</f>
        <v>Total support costs/operations</v>
      </c>
      <c r="B31" s="170">
        <f>'A | Budget'!D79</f>
        <v>0</v>
      </c>
      <c r="C31" s="169" t="str">
        <f>'A | Budget'!E79</f>
        <v/>
      </c>
      <c r="D31" s="170">
        <f>'A | Budget'!F79</f>
        <v>0</v>
      </c>
      <c r="E31" s="171" t="str">
        <f>'A | Budget'!G79</f>
        <v/>
      </c>
      <c r="F31" s="2" t="str">
        <f>IF('A | Budget'!H79=0,"",'A | Budget'!H79)</f>
        <v/>
      </c>
      <c r="G31" s="83" t="str">
        <f>'General information'!$C$2</f>
        <v>|||||||</v>
      </c>
    </row>
    <row r="32" spans="1:7">
      <c r="A32" s="2" t="str">
        <f>IF('A | Budget'!C80=0,"",'A | Budget'!C80)</f>
        <v>Indirect support costs in percentage (max 7%)</v>
      </c>
      <c r="B32" s="170">
        <f>'A | Budget'!D80</f>
        <v>0</v>
      </c>
      <c r="C32" s="268" t="str">
        <f>'A | Budget'!E80</f>
        <v>N/A</v>
      </c>
      <c r="D32" s="170">
        <f>'A | Budget'!F80</f>
        <v>0</v>
      </c>
      <c r="E32" s="269" t="str">
        <f>'A | Budget'!G80</f>
        <v>N/A</v>
      </c>
      <c r="F32" s="2" t="str">
        <f>IF('A | Budget'!H80=0,"",'A | Budget'!H80)</f>
        <v/>
      </c>
      <c r="G32" s="83" t="str">
        <f>'General information'!$C$2</f>
        <v>|||||||</v>
      </c>
    </row>
    <row r="33" spans="1:7">
      <c r="A33" s="2" t="str">
        <f>IF('A | Budget'!C81=0,"",'A | Budget'!C81)</f>
        <v>Indirect support costs</v>
      </c>
      <c r="B33" s="170">
        <f>'A | Budget'!D81</f>
        <v>0</v>
      </c>
      <c r="C33" s="169">
        <f>'A | Budget'!E81</f>
        <v>0</v>
      </c>
      <c r="D33" s="170">
        <f>'A | Budget'!F81</f>
        <v>0</v>
      </c>
      <c r="E33" s="171">
        <f>'A | Budget'!G81</f>
        <v>0</v>
      </c>
      <c r="F33" s="2" t="str">
        <f>IF('A | Budget'!H81=0,"",'A | Budget'!H81)</f>
        <v/>
      </c>
      <c r="G33" s="83" t="str">
        <f>'General information'!$C$2</f>
        <v>|||||||</v>
      </c>
    </row>
    <row r="34" spans="1:7">
      <c r="A34" s="2" t="str">
        <f>IF('A | Budget'!C82=0,"",'A | Budget'!C82)</f>
        <v>Total budget</v>
      </c>
      <c r="B34" s="170">
        <f>'A | Budget'!D82</f>
        <v>0</v>
      </c>
      <c r="C34" s="268"/>
      <c r="D34" s="170">
        <f>'A | Budget'!F82</f>
        <v>0</v>
      </c>
      <c r="E34" s="171" t="str">
        <f>'A | Budget'!G82</f>
        <v/>
      </c>
      <c r="F34" s="2" t="str">
        <f>IF('A | Budget'!H82=0,"",'A | Budget'!H82)</f>
        <v/>
      </c>
      <c r="G34" s="83" t="str">
        <f>'General information'!$C$2</f>
        <v>|||||||</v>
      </c>
    </row>
    <row r="35" spans="1:7">
      <c r="A35" s="61"/>
    </row>
  </sheetData>
  <sheetProtection algorithmName="SHA-512" hashValue="kJxVS99sQb/FFUIxCNBRKe+2BeQGHfNeJ+mTw3pHsbDYIh2euheBNHFzfVjQ8AtSAx50qAS91WpMp2RCPuDBSw==" saltValue="ZrujmO6rSyUHaSCPzuAl8g==" spinCount="100000" sheet="1" objects="1" scenarios="1" selectLockedCells="1"/>
  <mergeCells count="3">
    <mergeCell ref="A12:F12"/>
    <mergeCell ref="A17:F17"/>
    <mergeCell ref="A1:G1"/>
  </mergeCells>
  <pageMargins left="0.7" right="0.7" top="0.75" bottom="0.75" header="0.3" footer="0.3"/>
  <pageSetup orientation="portrait"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E0401-2907-E948-A57C-E25409DC5BC9}">
  <sheetPr codeName="Sheet10">
    <tabColor rgb="FFFF0000"/>
  </sheetPr>
  <dimension ref="A1:AO224"/>
  <sheetViews>
    <sheetView showGridLines="0" topLeftCell="AK1" zoomScale="180" zoomScaleNormal="180" workbookViewId="0">
      <pane ySplit="2" topLeftCell="A3" activePane="bottomLeft" state="frozen"/>
      <selection pane="bottomLeft" activeCell="AM13" sqref="AM13"/>
    </sheetView>
  </sheetViews>
  <sheetFormatPr defaultColWidth="8.85546875" defaultRowHeight="15"/>
  <cols>
    <col min="1" max="1" width="23.28515625" customWidth="1"/>
    <col min="3" max="3" width="12.28515625" customWidth="1"/>
    <col min="5" max="5" width="9.28515625" bestFit="1" customWidth="1"/>
    <col min="7" max="7" width="18.140625" bestFit="1" customWidth="1"/>
    <col min="9" max="9" width="21.28515625" customWidth="1"/>
    <col min="11" max="11" width="17.28515625" bestFit="1" customWidth="1"/>
    <col min="12" max="12" width="6.140625" customWidth="1"/>
    <col min="13" max="13" width="17.28515625" customWidth="1"/>
    <col min="14" max="14" width="5" customWidth="1"/>
    <col min="15" max="15" width="17.28515625" customWidth="1"/>
    <col min="16" max="16" width="5" customWidth="1"/>
    <col min="17" max="17" width="17.28515625" customWidth="1"/>
    <col min="18" max="18" width="2.28515625" customWidth="1"/>
    <col min="19" max="19" width="16.85546875" customWidth="1"/>
    <col min="20" max="20" width="2.28515625" customWidth="1"/>
    <col min="22" max="22" width="2.28515625" customWidth="1"/>
    <col min="23" max="23" width="29.28515625" customWidth="1"/>
    <col min="26" max="27" width="9.28515625" customWidth="1"/>
    <col min="28" max="30" width="10.28515625" customWidth="1"/>
    <col min="32" max="32" width="29.140625" customWidth="1"/>
    <col min="34" max="34" width="28.28515625" customWidth="1"/>
    <col min="36" max="36" width="22.28515625" style="2" customWidth="1"/>
    <col min="38" max="38" width="62.28515625" style="2" customWidth="1"/>
    <col min="39" max="39" width="27.28515625" style="2" customWidth="1"/>
    <col min="41" max="41" width="47.85546875" style="2" customWidth="1"/>
  </cols>
  <sheetData>
    <row r="1" spans="1:41" ht="27.75" thickBot="1">
      <c r="A1" s="573" t="s">
        <v>1627</v>
      </c>
      <c r="B1" s="573"/>
      <c r="C1" s="573"/>
      <c r="D1" s="573"/>
      <c r="E1" s="573"/>
      <c r="F1" s="573"/>
      <c r="G1" s="573"/>
      <c r="H1" s="573"/>
      <c r="I1" s="573"/>
      <c r="J1" s="573"/>
      <c r="K1" s="573"/>
      <c r="L1" s="371"/>
      <c r="M1" s="371"/>
      <c r="N1" s="371"/>
      <c r="O1" s="371"/>
      <c r="P1" s="371"/>
      <c r="Q1" s="371"/>
    </row>
    <row r="2" spans="1:41">
      <c r="A2" s="132" t="s">
        <v>1628</v>
      </c>
      <c r="B2" s="1"/>
      <c r="C2" s="132" t="s">
        <v>1629</v>
      </c>
      <c r="E2" s="132" t="s">
        <v>1630</v>
      </c>
      <c r="G2" s="132" t="s">
        <v>68</v>
      </c>
      <c r="I2" s="25" t="s">
        <v>1631</v>
      </c>
      <c r="K2" s="25" t="s">
        <v>1632</v>
      </c>
      <c r="L2" s="28"/>
      <c r="M2" s="25" t="s">
        <v>1633</v>
      </c>
      <c r="N2" s="28"/>
      <c r="O2" s="77" t="s">
        <v>1634</v>
      </c>
      <c r="P2" s="28"/>
      <c r="Q2" s="133" t="s">
        <v>1635</v>
      </c>
      <c r="S2" s="134" t="s">
        <v>1636</v>
      </c>
      <c r="T2" s="135"/>
      <c r="U2" s="77" t="s">
        <v>1630</v>
      </c>
      <c r="W2" s="136" t="s">
        <v>1637</v>
      </c>
      <c r="Z2" s="1" t="s">
        <v>1638</v>
      </c>
      <c r="AA2" s="1" t="s">
        <v>1639</v>
      </c>
      <c r="AB2" s="1" t="s">
        <v>46</v>
      </c>
      <c r="AC2" s="1" t="s">
        <v>1640</v>
      </c>
      <c r="AD2" s="1" t="s">
        <v>1641</v>
      </c>
      <c r="AF2" s="141" t="s">
        <v>1642</v>
      </c>
      <c r="AH2" s="105" t="s">
        <v>92</v>
      </c>
      <c r="AJ2" s="1" t="s">
        <v>1643</v>
      </c>
      <c r="AL2" s="137" t="s">
        <v>101</v>
      </c>
      <c r="AM2" s="137" t="s">
        <v>98</v>
      </c>
      <c r="AO2" s="2" t="s">
        <v>1644</v>
      </c>
    </row>
    <row r="3" spans="1:41" ht="15.75">
      <c r="A3" s="2" t="s">
        <v>1645</v>
      </c>
      <c r="C3" t="s">
        <v>1646</v>
      </c>
      <c r="E3" s="1">
        <v>2016</v>
      </c>
      <c r="F3" s="138"/>
      <c r="G3" s="138" t="s">
        <v>1647</v>
      </c>
      <c r="I3" s="466" t="s">
        <v>1646</v>
      </c>
      <c r="K3" s="466" t="s">
        <v>1648</v>
      </c>
      <c r="L3" s="466"/>
      <c r="M3" s="466" t="s">
        <v>1649</v>
      </c>
      <c r="N3" s="466"/>
      <c r="O3" s="466" t="s">
        <v>56</v>
      </c>
      <c r="P3" s="466"/>
      <c r="Q3" t="s">
        <v>1646</v>
      </c>
      <c r="S3" s="2" t="s">
        <v>117</v>
      </c>
      <c r="T3" s="138"/>
      <c r="U3" s="1">
        <v>2011</v>
      </c>
      <c r="W3" s="2" t="e" cm="1" vm="1">
        <f t="array" ref="W3">_xlfn.UNIQUE(_xlfn._xlws.FILTER(ecw_finance_budget_pc[Output],(ecw_finance_budget_pc[Output]&lt;&gt;"Output")*(ecw_finance_budget_pc[Output]&lt;&gt;"")))</f>
        <v>#VALUE!</v>
      </c>
      <c r="Z3" s="61">
        <v>1</v>
      </c>
      <c r="AA3" s="61" t="s">
        <v>1650</v>
      </c>
      <c r="AB3" s="84">
        <f>DATE(YEAR('General information'!$C$10),1,1)</f>
        <v>1</v>
      </c>
      <c r="AC3" s="84">
        <f>DATE(YEAR('General information'!$C$10),12,31)</f>
        <v>366</v>
      </c>
      <c r="AD3" s="84">
        <f>DATE(YEAR(MAX('General information'!$C$11:$C$12)),12,31)</f>
        <v>366</v>
      </c>
      <c r="AF3" s="142" t="s">
        <v>1651</v>
      </c>
      <c r="AH3" s="142" t="s">
        <v>1652</v>
      </c>
      <c r="AJ3" s="2" t="s">
        <v>1653</v>
      </c>
      <c r="AL3" s="2" t="s">
        <v>1654</v>
      </c>
      <c r="AM3" s="2" t="s">
        <v>1655</v>
      </c>
      <c r="AO3" s="2" t="s">
        <v>58</v>
      </c>
    </row>
    <row r="4" spans="1:41" ht="15.75">
      <c r="A4" s="2" t="s">
        <v>1656</v>
      </c>
      <c r="C4" s="1" t="s">
        <v>234</v>
      </c>
      <c r="E4" s="1">
        <v>2017</v>
      </c>
      <c r="F4" s="138"/>
      <c r="G4" s="138" t="s">
        <v>1657</v>
      </c>
      <c r="I4" s="466" t="s">
        <v>1360</v>
      </c>
      <c r="K4" s="466" t="s">
        <v>1658</v>
      </c>
      <c r="L4" s="466"/>
      <c r="M4" s="466" t="s">
        <v>1659</v>
      </c>
      <c r="N4" s="466"/>
      <c r="O4" s="45" t="s">
        <v>1650</v>
      </c>
      <c r="P4" s="466"/>
      <c r="Q4" t="s">
        <v>1660</v>
      </c>
      <c r="S4" s="2" t="s">
        <v>126</v>
      </c>
      <c r="T4" s="138"/>
      <c r="U4" s="1">
        <v>2012</v>
      </c>
      <c r="W4" s="2"/>
      <c r="Z4" s="61">
        <v>2</v>
      </c>
      <c r="AA4" s="61" t="s">
        <v>1650</v>
      </c>
      <c r="AB4" s="84">
        <f>DATE(YEAR('General information'!$C$10),1,1)</f>
        <v>1</v>
      </c>
      <c r="AC4" s="84">
        <f>DATE(YEAR('General information'!$C$10),12,31)</f>
        <v>366</v>
      </c>
      <c r="AD4" s="84">
        <f>DATE(YEAR(MAX('General information'!$C$11:$C$12)),12,31)</f>
        <v>366</v>
      </c>
      <c r="AF4" s="142" t="s">
        <v>1661</v>
      </c>
      <c r="AH4" s="142" t="s">
        <v>1662</v>
      </c>
      <c r="AJ4" s="2" t="s">
        <v>1663</v>
      </c>
      <c r="AL4" s="2" t="s">
        <v>1664</v>
      </c>
      <c r="AM4" s="2" t="s">
        <v>1665</v>
      </c>
      <c r="AO4" s="2" t="s">
        <v>1666</v>
      </c>
    </row>
    <row r="5" spans="1:41" ht="15.75">
      <c r="A5" s="2" t="s">
        <v>1667</v>
      </c>
      <c r="C5" s="1" t="s">
        <v>203</v>
      </c>
      <c r="E5" s="1">
        <v>2018</v>
      </c>
      <c r="F5" s="138"/>
      <c r="G5" s="138" t="s">
        <v>1668</v>
      </c>
      <c r="I5" s="466" t="s">
        <v>302</v>
      </c>
      <c r="K5" s="466"/>
      <c r="L5" s="466"/>
      <c r="M5" s="466" t="s">
        <v>75</v>
      </c>
      <c r="N5" s="466"/>
      <c r="O5" s="45" t="s">
        <v>1669</v>
      </c>
      <c r="P5" s="466"/>
      <c r="Q5" t="s">
        <v>1670</v>
      </c>
      <c r="T5" s="138"/>
      <c r="U5" s="1">
        <v>2013</v>
      </c>
      <c r="W5" s="2"/>
      <c r="Z5" s="61">
        <v>3</v>
      </c>
      <c r="AA5" s="61" t="s">
        <v>1650</v>
      </c>
      <c r="AB5" s="84">
        <f>DATE(YEAR('General information'!$C$10),1,1)</f>
        <v>1</v>
      </c>
      <c r="AC5" s="84">
        <f>DATE(YEAR('General information'!$C$10),12,31)</f>
        <v>366</v>
      </c>
      <c r="AD5" s="84">
        <f>DATE(YEAR(MAX('General information'!$C$11:$C$12)),12,31)</f>
        <v>366</v>
      </c>
      <c r="AH5" s="142" t="s">
        <v>1671</v>
      </c>
      <c r="AJ5" s="2" t="s">
        <v>1672</v>
      </c>
      <c r="AL5" s="2" t="s">
        <v>1673</v>
      </c>
      <c r="AM5" s="2" t="s">
        <v>1674</v>
      </c>
    </row>
    <row r="6" spans="1:41" ht="15.75">
      <c r="A6" s="2" t="s">
        <v>1675</v>
      </c>
      <c r="E6" s="1">
        <v>2019</v>
      </c>
      <c r="F6" s="138"/>
      <c r="G6" s="138"/>
      <c r="I6" s="466" t="s">
        <v>230</v>
      </c>
      <c r="O6" s="45" t="s">
        <v>1676</v>
      </c>
      <c r="Q6" t="s">
        <v>268</v>
      </c>
      <c r="T6" s="138"/>
      <c r="U6" s="1">
        <v>2014</v>
      </c>
      <c r="Z6" s="61">
        <v>4</v>
      </c>
      <c r="AA6" s="61" t="s">
        <v>1650</v>
      </c>
      <c r="AB6" s="84">
        <f>DATE(YEAR('General information'!$C$10),1,1)</f>
        <v>1</v>
      </c>
      <c r="AC6" s="84">
        <f>DATE(YEAR('General information'!$C$10),12,31)</f>
        <v>366</v>
      </c>
      <c r="AD6" s="84">
        <f>DATE(YEAR(MAX('General information'!$C$11:$C$12)),12,31)</f>
        <v>366</v>
      </c>
      <c r="AJ6" s="2" t="s">
        <v>1677</v>
      </c>
      <c r="AL6" s="2" t="s">
        <v>1678</v>
      </c>
      <c r="AM6" s="2" t="s">
        <v>1679</v>
      </c>
    </row>
    <row r="7" spans="1:41" ht="15.75">
      <c r="A7" s="2" t="s">
        <v>1680</v>
      </c>
      <c r="E7" s="1">
        <v>2020</v>
      </c>
      <c r="F7" s="138"/>
      <c r="G7" s="138"/>
      <c r="I7" s="466" t="s">
        <v>288</v>
      </c>
      <c r="Q7" t="s">
        <v>1681</v>
      </c>
      <c r="T7" s="138"/>
      <c r="U7" s="1">
        <v>2015</v>
      </c>
      <c r="Z7" s="61">
        <v>5</v>
      </c>
      <c r="AA7" s="61" t="s">
        <v>1650</v>
      </c>
      <c r="AB7" s="84">
        <f>DATE(YEAR('General information'!$C$10),1,1)</f>
        <v>1</v>
      </c>
      <c r="AC7" s="84">
        <f>DATE(YEAR('General information'!$C$10),12,31)</f>
        <v>366</v>
      </c>
      <c r="AD7" s="84">
        <f>DATE(YEAR(MAX('General information'!$C$11:$C$12)),12,31)</f>
        <v>366</v>
      </c>
      <c r="AJ7" s="2" t="s">
        <v>1682</v>
      </c>
      <c r="AL7" s="2" t="s">
        <v>1683</v>
      </c>
      <c r="AM7" s="2" t="s">
        <v>1684</v>
      </c>
    </row>
    <row r="8" spans="1:41" ht="15.75">
      <c r="A8" s="2" t="s">
        <v>1685</v>
      </c>
      <c r="E8" s="1">
        <v>2021</v>
      </c>
      <c r="F8" s="138"/>
      <c r="G8" s="138"/>
      <c r="Q8" t="s">
        <v>1686</v>
      </c>
      <c r="U8" s="1">
        <v>2016</v>
      </c>
      <c r="Z8" s="61">
        <v>6</v>
      </c>
      <c r="AA8" s="61" t="s">
        <v>1650</v>
      </c>
      <c r="AB8" s="84">
        <f>DATE(YEAR('General information'!$C$10),1,1)</f>
        <v>1</v>
      </c>
      <c r="AC8" s="84">
        <f>DATE(YEAR('General information'!$C$10),12,31)</f>
        <v>366</v>
      </c>
      <c r="AD8" s="84">
        <f>DATE(YEAR(MAX('General information'!$C$11:$C$12)),12,31)</f>
        <v>366</v>
      </c>
      <c r="AL8" s="2" t="s">
        <v>1687</v>
      </c>
      <c r="AM8" s="2" t="s">
        <v>1688</v>
      </c>
    </row>
    <row r="9" spans="1:41" ht="15.75">
      <c r="E9" s="1">
        <v>2022</v>
      </c>
      <c r="F9" s="138"/>
      <c r="G9" s="138"/>
      <c r="Q9" t="s">
        <v>1689</v>
      </c>
      <c r="U9" s="1">
        <v>2017</v>
      </c>
      <c r="Z9" s="61">
        <v>7</v>
      </c>
      <c r="AA9" s="61" t="s">
        <v>1669</v>
      </c>
      <c r="AB9" s="84">
        <f>DATE(YEAR('General information'!$C$10),7,1)</f>
        <v>183</v>
      </c>
      <c r="AC9" s="84">
        <f>DATE(YEAR('General information'!$C$10),12,31)</f>
        <v>366</v>
      </c>
      <c r="AD9" s="84">
        <f>DATE(YEAR(MAX('General information'!$C$11:$C$12)),12,31)</f>
        <v>366</v>
      </c>
      <c r="AL9" s="2" t="s">
        <v>1690</v>
      </c>
      <c r="AM9" s="2" t="s">
        <v>1691</v>
      </c>
    </row>
    <row r="10" spans="1:41" ht="18" customHeight="1">
      <c r="E10" s="1">
        <v>2023</v>
      </c>
      <c r="F10" s="138"/>
      <c r="G10" s="138"/>
      <c r="Q10" t="s">
        <v>1692</v>
      </c>
      <c r="U10" s="1">
        <v>2018</v>
      </c>
      <c r="Z10" s="61">
        <v>8</v>
      </c>
      <c r="AA10" s="61" t="s">
        <v>1669</v>
      </c>
      <c r="AB10" s="84">
        <f>DATE(YEAR('General information'!$C$10),7,1)</f>
        <v>183</v>
      </c>
      <c r="AC10" s="84">
        <f>DATE(YEAR('General information'!$C$10),12,31)</f>
        <v>366</v>
      </c>
      <c r="AD10" s="84">
        <f>DATE(YEAR(MAX('General information'!$C$11:$C$12)),12,31)</f>
        <v>366</v>
      </c>
      <c r="AL10" s="2" t="s">
        <v>1693</v>
      </c>
      <c r="AM10" s="2" t="s">
        <v>1694</v>
      </c>
    </row>
    <row r="11" spans="1:41" ht="15.75">
      <c r="F11" s="138"/>
      <c r="G11" s="138"/>
      <c r="Q11" t="s">
        <v>1695</v>
      </c>
      <c r="U11" s="1">
        <v>2019</v>
      </c>
      <c r="Z11" s="61">
        <v>9</v>
      </c>
      <c r="AA11" s="61" t="s">
        <v>1669</v>
      </c>
      <c r="AB11" s="84">
        <f>DATE(YEAR('General information'!$C$10),7,1)</f>
        <v>183</v>
      </c>
      <c r="AC11" s="84">
        <f>DATE(YEAR('General information'!$C$10),12,31)</f>
        <v>366</v>
      </c>
      <c r="AD11" s="84">
        <f>DATE(YEAR(MAX('General information'!$C$11:$C$12)),12,31)</f>
        <v>366</v>
      </c>
      <c r="AL11" s="2" t="s">
        <v>1696</v>
      </c>
      <c r="AM11" s="2" t="s">
        <v>1697</v>
      </c>
    </row>
    <row r="12" spans="1:41" ht="15.75">
      <c r="F12" s="138"/>
      <c r="G12" s="138"/>
      <c r="Q12" t="s">
        <v>1698</v>
      </c>
      <c r="U12" s="1">
        <v>2020</v>
      </c>
      <c r="Z12" s="61">
        <v>10</v>
      </c>
      <c r="AA12" s="61" t="s">
        <v>1669</v>
      </c>
      <c r="AB12" s="84">
        <f>DATE(YEAR('General information'!$C$10),7,1)</f>
        <v>183</v>
      </c>
      <c r="AC12" s="84">
        <f>DATE(YEAR('General information'!$C$10),12,31)</f>
        <v>366</v>
      </c>
      <c r="AD12" s="84">
        <f>DATE(YEAR(MAX('General information'!$C$11:$C$12)),12,31)</f>
        <v>366</v>
      </c>
      <c r="AL12" s="2" t="s">
        <v>1699</v>
      </c>
      <c r="AM12" s="2" t="s">
        <v>1700</v>
      </c>
    </row>
    <row r="13" spans="1:41">
      <c r="Q13" t="s">
        <v>1701</v>
      </c>
      <c r="U13" s="1">
        <v>2021</v>
      </c>
      <c r="Z13" s="61">
        <v>11</v>
      </c>
      <c r="AA13" s="61" t="s">
        <v>1669</v>
      </c>
      <c r="AB13" s="84">
        <f>DATE(YEAR('General information'!$C$10),7,1)</f>
        <v>183</v>
      </c>
      <c r="AC13" s="84">
        <f>DATE(YEAR('General information'!$C$10),12,31)</f>
        <v>366</v>
      </c>
      <c r="AD13" s="84">
        <f>DATE(YEAR(MAX('General information'!$C$11:$C$12)),12,31)</f>
        <v>366</v>
      </c>
      <c r="AL13" s="2" t="s">
        <v>1702</v>
      </c>
      <c r="AM13" s="2" t="s">
        <v>1703</v>
      </c>
    </row>
    <row r="14" spans="1:41">
      <c r="Q14" t="s">
        <v>1704</v>
      </c>
      <c r="U14" s="1">
        <v>2022</v>
      </c>
      <c r="Z14" s="61">
        <v>12</v>
      </c>
      <c r="AA14" s="61" t="s">
        <v>1669</v>
      </c>
      <c r="AB14" s="84">
        <f>DATE(YEAR('General information'!$C$10),7,1)</f>
        <v>183</v>
      </c>
      <c r="AC14" s="84">
        <f>DATE(YEAR('General information'!$C$10),12,31)</f>
        <v>366</v>
      </c>
      <c r="AD14" s="84">
        <f>DATE(YEAR(MAX('General information'!$C$11:$C$12)),12,31)</f>
        <v>366</v>
      </c>
      <c r="AL14" s="2" t="s">
        <v>1705</v>
      </c>
      <c r="AM14" s="2" t="s">
        <v>1706</v>
      </c>
    </row>
    <row r="15" spans="1:41">
      <c r="Q15" t="s">
        <v>1707</v>
      </c>
      <c r="U15" s="1">
        <v>2023</v>
      </c>
      <c r="AL15" s="2" t="s">
        <v>1708</v>
      </c>
      <c r="AM15" s="2" t="s">
        <v>1709</v>
      </c>
    </row>
    <row r="16" spans="1:41">
      <c r="Q16" t="s">
        <v>1710</v>
      </c>
      <c r="U16" s="1">
        <v>2024</v>
      </c>
      <c r="AL16" s="2" t="s">
        <v>1711</v>
      </c>
      <c r="AM16" s="2" t="s">
        <v>1712</v>
      </c>
    </row>
    <row r="17" spans="17:39">
      <c r="Q17" t="s">
        <v>1713</v>
      </c>
      <c r="U17" s="1">
        <v>2025</v>
      </c>
      <c r="AL17" s="2" t="s">
        <v>1714</v>
      </c>
      <c r="AM17" s="2" t="s">
        <v>1715</v>
      </c>
    </row>
    <row r="18" spans="17:39">
      <c r="Q18" t="s">
        <v>1716</v>
      </c>
      <c r="U18" s="1">
        <v>2026</v>
      </c>
      <c r="AL18" s="2" t="s">
        <v>145</v>
      </c>
      <c r="AM18" s="2" t="s">
        <v>1717</v>
      </c>
    </row>
    <row r="19" spans="17:39">
      <c r="Q19" t="s">
        <v>1718</v>
      </c>
      <c r="U19" s="1">
        <v>2027</v>
      </c>
      <c r="AL19" s="2" t="s">
        <v>1719</v>
      </c>
      <c r="AM19" s="2" t="s">
        <v>1720</v>
      </c>
    </row>
    <row r="20" spans="17:39">
      <c r="Q20" t="s">
        <v>1721</v>
      </c>
      <c r="U20" s="1">
        <v>2028</v>
      </c>
      <c r="AL20" s="2" t="s">
        <v>1722</v>
      </c>
      <c r="AM20" s="2" t="s">
        <v>1723</v>
      </c>
    </row>
    <row r="21" spans="17:39">
      <c r="Q21" t="s">
        <v>1724</v>
      </c>
      <c r="U21" s="1">
        <v>2029</v>
      </c>
      <c r="AL21" s="2" t="s">
        <v>1725</v>
      </c>
      <c r="AM21" s="2" t="s">
        <v>1726</v>
      </c>
    </row>
    <row r="22" spans="17:39">
      <c r="Q22" t="s">
        <v>316</v>
      </c>
      <c r="U22" s="1">
        <v>2030</v>
      </c>
      <c r="AL22" s="2" t="s">
        <v>1727</v>
      </c>
      <c r="AM22" s="2" t="s">
        <v>1728</v>
      </c>
    </row>
    <row r="23" spans="17:39">
      <c r="Q23" t="s">
        <v>1729</v>
      </c>
      <c r="AL23" s="2" t="s">
        <v>1730</v>
      </c>
      <c r="AM23" s="2" t="s">
        <v>1731</v>
      </c>
    </row>
    <row r="24" spans="17:39">
      <c r="Q24" t="s">
        <v>1732</v>
      </c>
      <c r="AL24" s="2" t="s">
        <v>1733</v>
      </c>
      <c r="AM24" s="2" t="s">
        <v>1734</v>
      </c>
    </row>
    <row r="25" spans="17:39">
      <c r="Q25" t="s">
        <v>1735</v>
      </c>
      <c r="AL25" s="2" t="s">
        <v>1736</v>
      </c>
      <c r="AM25" s="2" t="s">
        <v>1737</v>
      </c>
    </row>
    <row r="26" spans="17:39">
      <c r="Q26" t="s">
        <v>1738</v>
      </c>
      <c r="AL26" s="2" t="s">
        <v>1739</v>
      </c>
      <c r="AM26" s="2" t="s">
        <v>1740</v>
      </c>
    </row>
    <row r="27" spans="17:39">
      <c r="Q27" t="s">
        <v>1741</v>
      </c>
      <c r="AL27" s="2" t="s">
        <v>1742</v>
      </c>
      <c r="AM27" s="2" t="s">
        <v>1743</v>
      </c>
    </row>
    <row r="28" spans="17:39">
      <c r="Q28" t="s">
        <v>1744</v>
      </c>
      <c r="AL28" s="2" t="s">
        <v>1745</v>
      </c>
      <c r="AM28" s="2" t="s">
        <v>1746</v>
      </c>
    </row>
    <row r="29" spans="17:39">
      <c r="Q29" t="s">
        <v>1747</v>
      </c>
    </row>
    <row r="30" spans="17:39">
      <c r="Q30" t="s">
        <v>1748</v>
      </c>
    </row>
    <row r="31" spans="17:39">
      <c r="Q31" t="s">
        <v>1749</v>
      </c>
    </row>
    <row r="32" spans="17:39">
      <c r="Q32" t="s">
        <v>1750</v>
      </c>
    </row>
    <row r="33" spans="17:17">
      <c r="Q33" t="s">
        <v>797</v>
      </c>
    </row>
    <row r="34" spans="17:17">
      <c r="Q34" t="s">
        <v>1751</v>
      </c>
    </row>
    <row r="35" spans="17:17">
      <c r="Q35" t="s">
        <v>1752</v>
      </c>
    </row>
    <row r="36" spans="17:17">
      <c r="Q36" t="s">
        <v>1753</v>
      </c>
    </row>
    <row r="37" spans="17:17">
      <c r="Q37" t="s">
        <v>456</v>
      </c>
    </row>
    <row r="38" spans="17:17">
      <c r="Q38" t="s">
        <v>1754</v>
      </c>
    </row>
    <row r="39" spans="17:17">
      <c r="Q39" t="s">
        <v>1755</v>
      </c>
    </row>
    <row r="40" spans="17:17">
      <c r="Q40" t="s">
        <v>1756</v>
      </c>
    </row>
    <row r="41" spans="17:17">
      <c r="Q41" t="s">
        <v>450</v>
      </c>
    </row>
    <row r="42" spans="17:17">
      <c r="Q42" t="s">
        <v>1757</v>
      </c>
    </row>
    <row r="43" spans="17:17">
      <c r="Q43" t="s">
        <v>1758</v>
      </c>
    </row>
    <row r="44" spans="17:17">
      <c r="Q44" t="s">
        <v>1759</v>
      </c>
    </row>
    <row r="45" spans="17:17">
      <c r="Q45" t="s">
        <v>368</v>
      </c>
    </row>
    <row r="46" spans="17:17">
      <c r="Q46" t="s">
        <v>1760</v>
      </c>
    </row>
    <row r="47" spans="17:17">
      <c r="Q47" t="s">
        <v>1761</v>
      </c>
    </row>
    <row r="48" spans="17:17">
      <c r="Q48" t="s">
        <v>252</v>
      </c>
    </row>
    <row r="49" spans="17:17">
      <c r="Q49" t="s">
        <v>1762</v>
      </c>
    </row>
    <row r="50" spans="17:17">
      <c r="Q50" t="s">
        <v>1763</v>
      </c>
    </row>
    <row r="51" spans="17:17">
      <c r="Q51" t="s">
        <v>1764</v>
      </c>
    </row>
    <row r="52" spans="17:17">
      <c r="Q52" t="s">
        <v>1765</v>
      </c>
    </row>
    <row r="53" spans="17:17">
      <c r="Q53" t="s">
        <v>1766</v>
      </c>
    </row>
    <row r="54" spans="17:17">
      <c r="Q54" t="s">
        <v>1767</v>
      </c>
    </row>
    <row r="55" spans="17:17">
      <c r="Q55" t="s">
        <v>1768</v>
      </c>
    </row>
    <row r="56" spans="17:17">
      <c r="Q56" t="s">
        <v>1769</v>
      </c>
    </row>
    <row r="57" spans="17:17">
      <c r="Q57" t="s">
        <v>1770</v>
      </c>
    </row>
    <row r="58" spans="17:17">
      <c r="Q58" t="s">
        <v>1771</v>
      </c>
    </row>
    <row r="59" spans="17:17">
      <c r="Q59" t="s">
        <v>1772</v>
      </c>
    </row>
    <row r="60" spans="17:17">
      <c r="Q60" t="s">
        <v>1773</v>
      </c>
    </row>
    <row r="61" spans="17:17">
      <c r="Q61" t="s">
        <v>1774</v>
      </c>
    </row>
    <row r="62" spans="17:17">
      <c r="Q62" t="s">
        <v>1775</v>
      </c>
    </row>
    <row r="63" spans="17:17">
      <c r="Q63" t="s">
        <v>1776</v>
      </c>
    </row>
    <row r="64" spans="17:17">
      <c r="Q64" t="s">
        <v>229</v>
      </c>
    </row>
    <row r="65" spans="17:17">
      <c r="Q65" t="s">
        <v>1777</v>
      </c>
    </row>
    <row r="66" spans="17:17">
      <c r="Q66" t="s">
        <v>1778</v>
      </c>
    </row>
    <row r="67" spans="17:17">
      <c r="Q67" t="s">
        <v>1779</v>
      </c>
    </row>
    <row r="68" spans="17:17">
      <c r="Q68" t="s">
        <v>1780</v>
      </c>
    </row>
    <row r="69" spans="17:17">
      <c r="Q69" t="s">
        <v>1781</v>
      </c>
    </row>
    <row r="70" spans="17:17">
      <c r="Q70" t="s">
        <v>276</v>
      </c>
    </row>
    <row r="71" spans="17:17">
      <c r="Q71" t="s">
        <v>1782</v>
      </c>
    </row>
    <row r="72" spans="17:17">
      <c r="Q72" t="s">
        <v>1783</v>
      </c>
    </row>
    <row r="73" spans="17:17">
      <c r="Q73" t="s">
        <v>1784</v>
      </c>
    </row>
    <row r="74" spans="17:17">
      <c r="Q74" t="s">
        <v>1785</v>
      </c>
    </row>
    <row r="75" spans="17:17">
      <c r="Q75" t="s">
        <v>1786</v>
      </c>
    </row>
    <row r="76" spans="17:17">
      <c r="Q76" t="s">
        <v>1787</v>
      </c>
    </row>
    <row r="77" spans="17:17">
      <c r="Q77" t="s">
        <v>1788</v>
      </c>
    </row>
    <row r="78" spans="17:17">
      <c r="Q78" t="s">
        <v>1789</v>
      </c>
    </row>
    <row r="79" spans="17:17">
      <c r="Q79" t="s">
        <v>1790</v>
      </c>
    </row>
    <row r="80" spans="17:17">
      <c r="Q80" t="s">
        <v>1791</v>
      </c>
    </row>
    <row r="81" spans="17:17">
      <c r="Q81" t="s">
        <v>1792</v>
      </c>
    </row>
    <row r="82" spans="17:17">
      <c r="Q82" t="s">
        <v>1793</v>
      </c>
    </row>
    <row r="83" spans="17:17">
      <c r="Q83" t="s">
        <v>776</v>
      </c>
    </row>
    <row r="84" spans="17:17">
      <c r="Q84" t="s">
        <v>1794</v>
      </c>
    </row>
    <row r="85" spans="17:17">
      <c r="Q85" t="s">
        <v>1795</v>
      </c>
    </row>
    <row r="86" spans="17:17">
      <c r="Q86" t="s">
        <v>1796</v>
      </c>
    </row>
    <row r="87" spans="17:17">
      <c r="Q87" t="s">
        <v>1797</v>
      </c>
    </row>
    <row r="88" spans="17:17">
      <c r="Q88" t="s">
        <v>1798</v>
      </c>
    </row>
    <row r="89" spans="17:17">
      <c r="Q89" t="s">
        <v>1799</v>
      </c>
    </row>
    <row r="90" spans="17:17">
      <c r="Q90" t="s">
        <v>1800</v>
      </c>
    </row>
    <row r="91" spans="17:17">
      <c r="Q91" t="s">
        <v>1801</v>
      </c>
    </row>
    <row r="92" spans="17:17">
      <c r="Q92" t="s">
        <v>1582</v>
      </c>
    </row>
    <row r="93" spans="17:17">
      <c r="Q93" t="s">
        <v>1802</v>
      </c>
    </row>
    <row r="94" spans="17:17">
      <c r="Q94" t="s">
        <v>1803</v>
      </c>
    </row>
    <row r="95" spans="17:17">
      <c r="Q95" t="s">
        <v>1804</v>
      </c>
    </row>
    <row r="96" spans="17:17">
      <c r="Q96" t="s">
        <v>1805</v>
      </c>
    </row>
    <row r="97" spans="17:17">
      <c r="Q97" t="s">
        <v>643</v>
      </c>
    </row>
    <row r="98" spans="17:17">
      <c r="Q98" t="s">
        <v>1806</v>
      </c>
    </row>
    <row r="99" spans="17:17">
      <c r="Q99" t="s">
        <v>1137</v>
      </c>
    </row>
    <row r="100" spans="17:17">
      <c r="Q100" t="s">
        <v>1807</v>
      </c>
    </row>
    <row r="101" spans="17:17">
      <c r="Q101" t="s">
        <v>1808</v>
      </c>
    </row>
    <row r="102" spans="17:17">
      <c r="Q102" t="s">
        <v>1809</v>
      </c>
    </row>
    <row r="103" spans="17:17">
      <c r="Q103" t="s">
        <v>1810</v>
      </c>
    </row>
    <row r="104" spans="17:17">
      <c r="Q104" t="s">
        <v>1811</v>
      </c>
    </row>
    <row r="105" spans="17:17">
      <c r="Q105" t="s">
        <v>1812</v>
      </c>
    </row>
    <row r="106" spans="17:17">
      <c r="Q106" t="s">
        <v>1813</v>
      </c>
    </row>
    <row r="107" spans="17:17">
      <c r="Q107" t="s">
        <v>1110</v>
      </c>
    </row>
    <row r="108" spans="17:17">
      <c r="Q108" t="s">
        <v>1814</v>
      </c>
    </row>
    <row r="109" spans="17:17">
      <c r="Q109" t="s">
        <v>1815</v>
      </c>
    </row>
    <row r="110" spans="17:17">
      <c r="Q110" t="s">
        <v>1816</v>
      </c>
    </row>
    <row r="111" spans="17:17">
      <c r="Q111" t="s">
        <v>1817</v>
      </c>
    </row>
    <row r="112" spans="17:17">
      <c r="Q112" t="s">
        <v>1818</v>
      </c>
    </row>
    <row r="113" spans="17:17">
      <c r="Q113" t="s">
        <v>747</v>
      </c>
    </row>
    <row r="114" spans="17:17">
      <c r="Q114" t="s">
        <v>1819</v>
      </c>
    </row>
    <row r="115" spans="17:17">
      <c r="Q115" t="s">
        <v>1820</v>
      </c>
    </row>
    <row r="116" spans="17:17">
      <c r="Q116" t="s">
        <v>1295</v>
      </c>
    </row>
    <row r="117" spans="17:17">
      <c r="Q117" t="s">
        <v>1821</v>
      </c>
    </row>
    <row r="118" spans="17:17">
      <c r="Q118" t="s">
        <v>1822</v>
      </c>
    </row>
    <row r="119" spans="17:17">
      <c r="Q119" t="s">
        <v>1823</v>
      </c>
    </row>
    <row r="120" spans="17:17">
      <c r="Q120" t="s">
        <v>753</v>
      </c>
    </row>
    <row r="121" spans="17:17">
      <c r="Q121" t="s">
        <v>392</v>
      </c>
    </row>
    <row r="122" spans="17:17">
      <c r="Q122" t="s">
        <v>1824</v>
      </c>
    </row>
    <row r="123" spans="17:17">
      <c r="Q123" t="s">
        <v>1825</v>
      </c>
    </row>
    <row r="124" spans="17:17">
      <c r="Q124" t="s">
        <v>475</v>
      </c>
    </row>
    <row r="125" spans="17:17">
      <c r="Q125" t="s">
        <v>1826</v>
      </c>
    </row>
    <row r="126" spans="17:17">
      <c r="Q126" t="s">
        <v>1827</v>
      </c>
    </row>
    <row r="127" spans="17:17">
      <c r="Q127" t="s">
        <v>1828</v>
      </c>
    </row>
    <row r="128" spans="17:17">
      <c r="Q128" t="s">
        <v>1829</v>
      </c>
    </row>
    <row r="129" spans="17:17">
      <c r="Q129" t="s">
        <v>1830</v>
      </c>
    </row>
    <row r="130" spans="17:17">
      <c r="Q130" t="s">
        <v>1831</v>
      </c>
    </row>
    <row r="131" spans="17:17">
      <c r="Q131" t="s">
        <v>1832</v>
      </c>
    </row>
    <row r="132" spans="17:17">
      <c r="Q132" t="s">
        <v>1833</v>
      </c>
    </row>
    <row r="133" spans="17:17">
      <c r="Q133" t="s">
        <v>1834</v>
      </c>
    </row>
    <row r="134" spans="17:17">
      <c r="Q134" t="s">
        <v>1835</v>
      </c>
    </row>
    <row r="135" spans="17:17">
      <c r="Q135" t="s">
        <v>1836</v>
      </c>
    </row>
    <row r="136" spans="17:17">
      <c r="Q136" t="s">
        <v>1837</v>
      </c>
    </row>
    <row r="137" spans="17:17">
      <c r="Q137" t="s">
        <v>419</v>
      </c>
    </row>
    <row r="138" spans="17:17">
      <c r="Q138" t="s">
        <v>1838</v>
      </c>
    </row>
    <row r="139" spans="17:17">
      <c r="Q139" t="s">
        <v>1839</v>
      </c>
    </row>
    <row r="140" spans="17:17">
      <c r="Q140" t="s">
        <v>1840</v>
      </c>
    </row>
    <row r="141" spans="17:17">
      <c r="Q141" t="s">
        <v>565</v>
      </c>
    </row>
    <row r="142" spans="17:17">
      <c r="Q142" t="s">
        <v>1841</v>
      </c>
    </row>
    <row r="143" spans="17:17">
      <c r="Q143" t="s">
        <v>1842</v>
      </c>
    </row>
    <row r="144" spans="17:17">
      <c r="Q144" t="s">
        <v>1843</v>
      </c>
    </row>
    <row r="145" spans="17:17">
      <c r="Q145" t="s">
        <v>1844</v>
      </c>
    </row>
    <row r="146" spans="17:17">
      <c r="Q146" t="s">
        <v>1845</v>
      </c>
    </row>
    <row r="147" spans="17:17">
      <c r="Q147" t="s">
        <v>1846</v>
      </c>
    </row>
    <row r="148" spans="17:17">
      <c r="Q148" t="s">
        <v>521</v>
      </c>
    </row>
    <row r="149" spans="17:17">
      <c r="Q149" t="s">
        <v>1847</v>
      </c>
    </row>
    <row r="150" spans="17:17">
      <c r="Q150" t="s">
        <v>1848</v>
      </c>
    </row>
    <row r="151" spans="17:17">
      <c r="Q151" t="s">
        <v>1849</v>
      </c>
    </row>
    <row r="152" spans="17:17">
      <c r="Q152" t="s">
        <v>1850</v>
      </c>
    </row>
    <row r="153" spans="17:17">
      <c r="Q153" t="s">
        <v>1851</v>
      </c>
    </row>
    <row r="154" spans="17:17">
      <c r="Q154" t="s">
        <v>1852</v>
      </c>
    </row>
    <row r="155" spans="17:17">
      <c r="Q155" t="s">
        <v>960</v>
      </c>
    </row>
    <row r="156" spans="17:17">
      <c r="Q156" t="s">
        <v>1853</v>
      </c>
    </row>
    <row r="157" spans="17:17">
      <c r="Q157" t="s">
        <v>244</v>
      </c>
    </row>
    <row r="158" spans="17:17">
      <c r="Q158" t="s">
        <v>1854</v>
      </c>
    </row>
    <row r="159" spans="17:17">
      <c r="Q159" t="s">
        <v>1855</v>
      </c>
    </row>
    <row r="160" spans="17:17">
      <c r="Q160" t="s">
        <v>1856</v>
      </c>
    </row>
    <row r="161" spans="17:17">
      <c r="Q161" t="s">
        <v>1857</v>
      </c>
    </row>
    <row r="162" spans="17:17">
      <c r="Q162" t="s">
        <v>1858</v>
      </c>
    </row>
    <row r="163" spans="17:17">
      <c r="Q163" t="s">
        <v>1859</v>
      </c>
    </row>
    <row r="164" spans="17:17">
      <c r="Q164" t="s">
        <v>1860</v>
      </c>
    </row>
    <row r="165" spans="17:17">
      <c r="Q165" t="s">
        <v>1861</v>
      </c>
    </row>
    <row r="166" spans="17:17">
      <c r="Q166" t="s">
        <v>1862</v>
      </c>
    </row>
    <row r="167" spans="17:17">
      <c r="Q167" t="s">
        <v>1863</v>
      </c>
    </row>
    <row r="168" spans="17:17">
      <c r="Q168" t="s">
        <v>1864</v>
      </c>
    </row>
    <row r="169" spans="17:17">
      <c r="Q169" t="s">
        <v>1865</v>
      </c>
    </row>
    <row r="170" spans="17:17">
      <c r="Q170" t="s">
        <v>1866</v>
      </c>
    </row>
    <row r="171" spans="17:17">
      <c r="Q171" t="s">
        <v>1867</v>
      </c>
    </row>
    <row r="172" spans="17:17">
      <c r="Q172" t="s">
        <v>1868</v>
      </c>
    </row>
    <row r="173" spans="17:17">
      <c r="Q173" t="s">
        <v>1869</v>
      </c>
    </row>
    <row r="174" spans="17:17">
      <c r="Q174" t="s">
        <v>1870</v>
      </c>
    </row>
    <row r="175" spans="17:17">
      <c r="Q175" t="s">
        <v>1871</v>
      </c>
    </row>
    <row r="176" spans="17:17">
      <c r="Q176" t="s">
        <v>1872</v>
      </c>
    </row>
    <row r="177" spans="17:17">
      <c r="Q177" t="s">
        <v>1873</v>
      </c>
    </row>
    <row r="178" spans="17:17">
      <c r="Q178" t="s">
        <v>1874</v>
      </c>
    </row>
    <row r="179" spans="17:17">
      <c r="Q179" t="s">
        <v>1875</v>
      </c>
    </row>
    <row r="180" spans="17:17">
      <c r="Q180" t="s">
        <v>1876</v>
      </c>
    </row>
    <row r="181" spans="17:17">
      <c r="Q181" t="s">
        <v>1877</v>
      </c>
    </row>
    <row r="182" spans="17:17">
      <c r="Q182" t="s">
        <v>1878</v>
      </c>
    </row>
    <row r="183" spans="17:17">
      <c r="Q183" t="s">
        <v>1879</v>
      </c>
    </row>
    <row r="184" spans="17:17">
      <c r="Q184" t="s">
        <v>282</v>
      </c>
    </row>
    <row r="185" spans="17:17">
      <c r="Q185" t="s">
        <v>1880</v>
      </c>
    </row>
    <row r="186" spans="17:17">
      <c r="Q186" t="s">
        <v>382</v>
      </c>
    </row>
    <row r="187" spans="17:17">
      <c r="Q187" t="s">
        <v>1881</v>
      </c>
    </row>
    <row r="188" spans="17:17">
      <c r="Q188" t="s">
        <v>1882</v>
      </c>
    </row>
    <row r="189" spans="17:17">
      <c r="Q189" t="s">
        <v>1883</v>
      </c>
    </row>
    <row r="190" spans="17:17">
      <c r="Q190" t="s">
        <v>1884</v>
      </c>
    </row>
    <row r="191" spans="17:17">
      <c r="Q191" t="s">
        <v>1885</v>
      </c>
    </row>
    <row r="192" spans="17:17">
      <c r="Q192" t="s">
        <v>1886</v>
      </c>
    </row>
    <row r="193" spans="17:17">
      <c r="Q193" t="s">
        <v>1887</v>
      </c>
    </row>
    <row r="194" spans="17:17">
      <c r="Q194" t="s">
        <v>1888</v>
      </c>
    </row>
    <row r="195" spans="17:17">
      <c r="Q195" t="s">
        <v>1889</v>
      </c>
    </row>
    <row r="196" spans="17:17">
      <c r="Q196" t="s">
        <v>1890</v>
      </c>
    </row>
    <row r="197" spans="17:17">
      <c r="Q197" t="s">
        <v>1891</v>
      </c>
    </row>
    <row r="198" spans="17:17">
      <c r="Q198" t="s">
        <v>1892</v>
      </c>
    </row>
    <row r="199" spans="17:17">
      <c r="Q199" t="s">
        <v>1893</v>
      </c>
    </row>
    <row r="200" spans="17:17">
      <c r="Q200" t="s">
        <v>1894</v>
      </c>
    </row>
    <row r="201" spans="17:17">
      <c r="Q201" t="s">
        <v>1895</v>
      </c>
    </row>
    <row r="202" spans="17:17">
      <c r="Q202" t="s">
        <v>1896</v>
      </c>
    </row>
    <row r="203" spans="17:17">
      <c r="Q203" t="s">
        <v>1897</v>
      </c>
    </row>
    <row r="204" spans="17:17">
      <c r="Q204" t="s">
        <v>1898</v>
      </c>
    </row>
    <row r="205" spans="17:17">
      <c r="Q205" t="s">
        <v>1899</v>
      </c>
    </row>
    <row r="206" spans="17:17">
      <c r="Q206" t="s">
        <v>1900</v>
      </c>
    </row>
    <row r="207" spans="17:17">
      <c r="Q207" t="s">
        <v>1901</v>
      </c>
    </row>
    <row r="208" spans="17:17">
      <c r="Q208" t="s">
        <v>324</v>
      </c>
    </row>
    <row r="209" spans="17:17">
      <c r="Q209" t="s">
        <v>710</v>
      </c>
    </row>
    <row r="210" spans="17:17">
      <c r="Q210" t="s">
        <v>1902</v>
      </c>
    </row>
    <row r="211" spans="17:17">
      <c r="Q211" t="s">
        <v>1903</v>
      </c>
    </row>
    <row r="212" spans="17:17">
      <c r="Q212" t="s">
        <v>1904</v>
      </c>
    </row>
    <row r="213" spans="17:17">
      <c r="Q213" t="s">
        <v>1905</v>
      </c>
    </row>
    <row r="214" spans="17:17">
      <c r="Q214" t="s">
        <v>1906</v>
      </c>
    </row>
    <row r="215" spans="17:17">
      <c r="Q215" t="s">
        <v>1907</v>
      </c>
    </row>
    <row r="216" spans="17:17">
      <c r="Q216" t="s">
        <v>1908</v>
      </c>
    </row>
    <row r="217" spans="17:17">
      <c r="Q217" t="s">
        <v>1909</v>
      </c>
    </row>
    <row r="218" spans="17:17">
      <c r="Q218" t="s">
        <v>1910</v>
      </c>
    </row>
    <row r="219" spans="17:17">
      <c r="Q219" t="s">
        <v>1911</v>
      </c>
    </row>
    <row r="220" spans="17:17">
      <c r="Q220" t="s">
        <v>1912</v>
      </c>
    </row>
    <row r="221" spans="17:17">
      <c r="Q221" t="s">
        <v>1913</v>
      </c>
    </row>
    <row r="222" spans="17:17">
      <c r="Q222" t="s">
        <v>1007</v>
      </c>
    </row>
    <row r="223" spans="17:17">
      <c r="Q223" t="s">
        <v>1320</v>
      </c>
    </row>
    <row r="224" spans="17:17">
      <c r="Q224" t="s">
        <v>585</v>
      </c>
    </row>
  </sheetData>
  <sheetProtection algorithmName="SHA-512" hashValue="Fy9gv+j3IUrQW+0prSo5ObDNWwXUKt9PXt6Ios/TxOiG1q9ttOYiyp2NfqPzLUT25KmW/lhxxxOyUW6n1BgMZg==" saltValue="kHKwtHPGxgPn/08TMOVUAg==" spinCount="100000" sheet="1" objects="1" scenarios="1" selectLockedCells="1"/>
  <mergeCells count="1">
    <mergeCell ref="A1:K1"/>
  </mergeCells>
  <phoneticPr fontId="29" type="noConversion"/>
  <conditionalFormatting sqref="E7:E21 I8:I22">
    <cfRule type="cellIs" dxfId="60" priority="3" operator="equal">
      <formula>#REF!</formula>
    </cfRule>
    <cfRule type="cellIs" dxfId="59" priority="4" operator="equal">
      <formula>#REF!</formula>
    </cfRule>
  </conditionalFormatting>
  <pageMargins left="0.7" right="0.7" top="0.75" bottom="0.75" header="0.3" footer="0.3"/>
  <pageSetup orientation="portrait" horizontalDpi="360" verticalDpi="360" r:id="rId1"/>
  <tableParts count="1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B91D13F8C9BA8348BC379B7291416233" ma:contentTypeVersion="6" ma:contentTypeDescription="Create a new document." ma:contentTypeScope="" ma:versionID="64ac80771ecb07e9f0605fc3ff1c0c69">
  <xsd:schema xmlns:xsd="http://www.w3.org/2001/XMLSchema" xmlns:xs="http://www.w3.org/2001/XMLSchema" xmlns:p="http://schemas.microsoft.com/office/2006/metadata/properties" xmlns:ns2="b7d2a3e2-2ca2-4894-a2fe-716ab1871804" xmlns:ns3="42c356c1-edf8-4734-a3bd-fd84a8058a7d" targetNamespace="http://schemas.microsoft.com/office/2006/metadata/properties" ma:root="true" ma:fieldsID="b1d3c998ba4f9a88ef703b1663227652" ns2:_="" ns3:_="">
    <xsd:import namespace="b7d2a3e2-2ca2-4894-a2fe-716ab1871804"/>
    <xsd:import namespace="42c356c1-edf8-4734-a3bd-fd84a8058a7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d2a3e2-2ca2-4894-a2fe-716ab187180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c356c1-edf8-4734-a3bd-fd84a8058a7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SharedWithUsers xmlns="b7d2a3e2-2ca2-4894-a2fe-716ab1871804">
      <UserInfo>
        <DisplayName>Maurits Spoelder</DisplayName>
        <AccountId>26</AccountId>
        <AccountType/>
      </UserInfo>
      <UserInfo>
        <DisplayName>Graham Lang</DisplayName>
        <AccountId>85</AccountId>
        <AccountType/>
      </UserInfo>
      <UserInfo>
        <DisplayName>Robert Edward Dutton</DisplayName>
        <AccountId>86</AccountId>
        <AccountType/>
      </UserInfo>
    </SharedWithUsers>
    <_dlc_DocId xmlns="b7d2a3e2-2ca2-4894-a2fe-716ab1871804">AYUN26JUV6DU-595013203-521</_dlc_DocId>
    <_dlc_DocIdUrl xmlns="b7d2a3e2-2ca2-4894-a2fe-716ab1871804">
      <Url>https://unicef.sharepoint.com/teams/UHF-ECW/_layouts/15/DocIdRedir.aspx?ID=AYUN26JUV6DU-595013203-521</Url>
      <Description>AYUN26JUV6DU-595013203-521</Description>
    </_dlc_DocIdUrl>
  </documentManagement>
</p:properties>
</file>

<file path=customXml/itemProps1.xml><?xml version="1.0" encoding="utf-8"?>
<ds:datastoreItem xmlns:ds="http://schemas.openxmlformats.org/officeDocument/2006/customXml" ds:itemID="{943FDA7D-2393-441E-AE38-CE1D2A2AEB67}">
  <ds:schemaRefs>
    <ds:schemaRef ds:uri="http://schemas.microsoft.com/sharepoint/v3/contenttype/forms"/>
  </ds:schemaRefs>
</ds:datastoreItem>
</file>

<file path=customXml/itemProps2.xml><?xml version="1.0" encoding="utf-8"?>
<ds:datastoreItem xmlns:ds="http://schemas.openxmlformats.org/officeDocument/2006/customXml" ds:itemID="{098E6892-D1B7-41EF-92F3-96E4F7211F70}">
  <ds:schemaRefs>
    <ds:schemaRef ds:uri="http://schemas.microsoft.com/sharepoint/events"/>
  </ds:schemaRefs>
</ds:datastoreItem>
</file>

<file path=customXml/itemProps3.xml><?xml version="1.0" encoding="utf-8"?>
<ds:datastoreItem xmlns:ds="http://schemas.openxmlformats.org/officeDocument/2006/customXml" ds:itemID="{D22561F1-C41E-4E89-8B1B-B60514A96603}"/>
</file>

<file path=customXml/itemProps4.xml><?xml version="1.0" encoding="utf-8"?>
<ds:datastoreItem xmlns:ds="http://schemas.openxmlformats.org/officeDocument/2006/customXml" ds:itemID="{30AB5E16-5156-4006-977C-17CE82854A8B}">
  <ds:schemaRefs>
    <ds:schemaRef ds:uri="http://schemas.microsoft.com/DataMashup"/>
  </ds:schemaRefs>
</ds:datastoreItem>
</file>

<file path=customXml/itemProps5.xml><?xml version="1.0" encoding="utf-8"?>
<ds:datastoreItem xmlns:ds="http://schemas.openxmlformats.org/officeDocument/2006/customXml" ds:itemID="{623BF5AC-7187-4300-B4C9-6818E6E445F4}">
  <ds:schemaRefs>
    <ds:schemaRef ds:uri="http://purl.org/dc/elements/1.1/"/>
    <ds:schemaRef ds:uri="aeac7c91-91ed-48b1-8f16-a604b8c4fbc4"/>
    <ds:schemaRef ds:uri="http://schemas.microsoft.com/office/2006/documentManagement/types"/>
    <ds:schemaRef ds:uri="http://schemas.openxmlformats.org/package/2006/metadata/core-properties"/>
    <ds:schemaRef ds:uri="http://purl.org/dc/terms/"/>
    <ds:schemaRef ds:uri="http://purl.org/dc/dcmitype/"/>
    <ds:schemaRef ds:uri="3abe90c0-e688-47d3-ba6b-79056b092170"/>
    <ds:schemaRef ds:uri="http://www.w3.org/XML/1998/namespace"/>
    <ds:schemaRef ds:uri="http://schemas.microsoft.com/office/2006/metadata/properties"/>
    <ds:schemaRef ds:uri="http://schemas.microsoft.com/office/infopath/2007/PartnerControls"/>
    <ds:schemaRef ds:uri="http://schemas.microsoft.com/sharepoint/v3"/>
    <ds:schemaRef ds:uri="b7d2a3e2-2ca2-4894-a2fe-716ab187180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Guidance</vt:lpstr>
      <vt:lpstr>General information</vt:lpstr>
      <vt:lpstr>A | Budget</vt:lpstr>
      <vt:lpstr>R | Expenditures</vt:lpstr>
      <vt:lpstr>R | Delivery Chain Mapping</vt:lpstr>
      <vt:lpstr>ADMIN - COMBINER</vt:lpstr>
      <vt:lpstr>ADMIN - LISTS</vt:lpstr>
      <vt:lpstr>'R | Expenditures'!Print_Area</vt:lpstr>
      <vt:lpstr>'R | Expenditures'!Print_Titles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Administrator</cp:lastModifiedBy>
  <cp:revision/>
  <dcterms:created xsi:type="dcterms:W3CDTF">2019-02-19T20:16:25Z</dcterms:created>
  <dcterms:modified xsi:type="dcterms:W3CDTF">2022-03-22T11:24:45Z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0x010100B91D13F8C9BA8348BC379B7291416233</vt:lpwstr>
  </property>
  <property fmtid="{D5CDD505-2E9C-101B-9397-08002B2CF9AE}" pid="3" name="_dlc_DocIdItemGuid">
    <vt:lpwstr>d5b6b362-6fd5-45c6-8bf2-048719238e5c</vt:lpwstr>
  </property>
</Properties>
</file>