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ink/ink1.xml" ContentType="application/inkml+xml"/>
  <Override PartName="/xl/drawings/drawing5.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nnections.xml" ContentType="application/vnd.openxmlformats-officedocument.spreadsheetml.connection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tables/table13.xml" ContentType="application/vnd.openxmlformats-officedocument.spreadsheetml.table+xml"/>
  <Override PartName="/xl/queryTables/queryTable2.xml" ContentType="application/vnd.openxmlformats-officedocument.spreadsheetml.queryTable+xml"/>
  <Override PartName="/xl/tables/table14.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17.xml" ContentType="application/vnd.openxmlformats-officedocument.spreadsheetml.table+xml"/>
  <Override PartName="/xl/tables/table16.xml" ContentType="application/vnd.openxmlformats-officedocument.spreadsheetml.table+xml"/>
  <Override PartName="/xl/tables/table15.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18.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d.docs.live.net/1fa06a5364f63d6f/Documents/"/>
    </mc:Choice>
  </mc:AlternateContent>
  <xr:revisionPtr revIDLastSave="0" documentId="8_{B755688D-2A09-4780-A29D-04E513E71FB8}" xr6:coauthVersionLast="47" xr6:coauthVersionMax="47" xr10:uidLastSave="{00000000-0000-0000-0000-000000000000}"/>
  <workbookProtection workbookAlgorithmName="SHA-512" workbookHashValue="k7LtKJUgvPEyeFHWtHZCZguZX2g/LYrkHswdwO21lSdIciLnp1v/6rbDlwxZxhVqCfbV8TGvi14ZmtbheaL/Kw==" workbookSaltValue="C8O6XQTTdTfTILdYoLvkeg==" workbookSpinCount="100000" lockStructure="1"/>
  <bookViews>
    <workbookView xWindow="-108" yWindow="-108" windowWidth="23256" windowHeight="12456" tabRatio="781" xr2:uid="{834CA03F-A12C-4A3B-808E-00582125C14E}"/>
  </bookViews>
  <sheets>
    <sheet name="Guidance" sheetId="31" r:id="rId1"/>
    <sheet name="General information" sheetId="20" r:id="rId2"/>
    <sheet name="A | Budget" sheetId="23" r:id="rId3"/>
    <sheet name="R | Expenditures" sheetId="16" r:id="rId4"/>
    <sheet name="R | Delivery Chain Mapping" sheetId="7" r:id="rId5"/>
    <sheet name="ADMIN - COMBINER" sheetId="22" state="veryHidden" r:id="rId6"/>
    <sheet name="ADMIN - Grants DB" sheetId="28" state="veryHidden" r:id="rId7"/>
    <sheet name="ADMIN - Financial Master" sheetId="30" state="veryHidden" r:id="rId8"/>
    <sheet name="ADMIN - LISTS" sheetId="8" state="veryHidden" r:id="rId9"/>
  </sheets>
  <definedNames>
    <definedName name="_xlnm._FilterDatabase" localSheetId="4" hidden="1">'R | Delivery Chain Mapping'!$B$14:$E$16</definedName>
    <definedName name="_ftn1" localSheetId="5">'ADMIN - COMBINER'!#REF!</definedName>
    <definedName name="_ftn1" localSheetId="1">'General information'!#REF!</definedName>
    <definedName name="_ftn2" localSheetId="5">'ADMIN - COMBINER'!#REF!</definedName>
    <definedName name="_ftn2" localSheetId="1">'General information'!#REF!</definedName>
    <definedName name="_ftnref1" localSheetId="5">'ADMIN - COMBINER'!#REF!</definedName>
    <definedName name="_ftnref1" localSheetId="1">'General information'!#REF!</definedName>
    <definedName name="_ftnref2" localSheetId="5">'ADMIN - COMBINER'!#REF!</definedName>
    <definedName name="_ftnref2" localSheetId="1">'General information'!#REF!</definedName>
    <definedName name="Agency" localSheetId="0">OFFSET('ADMIN - LISTS'!#REF!,0,0,COUNTA(#REF!)-1,1)</definedName>
    <definedName name="Agency">OFFSET('ADMIN - LISTS'!#REF!,0,0,COUNTA(#REF!)-1,1)</definedName>
    <definedName name="Code" localSheetId="0">OFFSET('ADMIN - LISTS'!#REF!,0,0,COUNTA(#REF!)-1,1)</definedName>
    <definedName name="Code">OFFSET('ADMIN - LISTS'!#REF!,0,0,COUNTA(#REF!)-1,1)</definedName>
    <definedName name="Contribution">OFFSET(#REF!,0,0,COUNTA(#REF!)-1,1)</definedName>
    <definedName name="ExternalData_1" localSheetId="6" hidden="1">'ADMIN - Grants DB'!$A$1:$AR$379</definedName>
    <definedName name="ExternalData_2" localSheetId="7" hidden="1">'ADMIN - Financial Master'!#REF!</definedName>
    <definedName name="ExternalData_3" localSheetId="7" hidden="1">'ADMIN - Financial Master'!$A$1:$B$365</definedName>
    <definedName name="IND1_LIST" localSheetId="5">#REF!</definedName>
    <definedName name="IND1_LIST" localSheetId="1">#REF!</definedName>
    <definedName name="IND1_LIST">#REF!</definedName>
    <definedName name="IND10_LIST" localSheetId="5">#REF!</definedName>
    <definedName name="IND10_LIST" localSheetId="1">#REF!</definedName>
    <definedName name="IND10_LIST">#REF!</definedName>
    <definedName name="Partner" localSheetId="0">OFFSET('ADMIN - LISTS'!#REF!,0,0,COUNTA(#REF!)-1,1)</definedName>
    <definedName name="Partner">OFFSET('ADMIN - LISTS'!#REF!,0,0,COUNTA(#REF!)-1,1)</definedName>
    <definedName name="pivottable1">#REF!</definedName>
    <definedName name="_xlnm.Print_Area" localSheetId="2">'A | Budget'!$A:$V</definedName>
    <definedName name="_xlnm.Print_Area" localSheetId="3">'R | Expenditures'!$A:$M</definedName>
    <definedName name="_xlnm.Print_Titles" localSheetId="3">'R | Expenditures'!$1:$2</definedName>
    <definedName name="Sector" localSheetId="0">OFFSET('ADMIN - LISTS'!#REF!,0,0,COUNTA(#REF!)-1,1)</definedName>
    <definedName name="Sector">OFFSET('ADMIN - LISTS'!#REF!,0,0,COUNTA(#REF!)-1,1)</definedName>
    <definedName name="tab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3" l="1"/>
  <c r="F48" i="23"/>
  <c r="F49" i="23"/>
  <c r="F50" i="23"/>
  <c r="F51" i="23"/>
  <c r="F52" i="23"/>
  <c r="F53" i="23"/>
  <c r="F54" i="23"/>
  <c r="F55" i="23"/>
  <c r="F56" i="23"/>
  <c r="F57" i="23"/>
  <c r="F58" i="23"/>
  <c r="F59" i="23"/>
  <c r="AS3" i="8"/>
  <c r="AS4" i="8" s="1" a="1"/>
  <c r="AS4" i="8" s="1"/>
  <c r="AT3" i="8"/>
  <c r="AT4" i="8" s="1" a="1"/>
  <c r="AT4" i="8" s="1"/>
  <c r="AU3" i="8"/>
  <c r="AU4" i="8" s="1" a="1"/>
  <c r="AU4" i="8" s="1"/>
  <c r="AV3" i="8"/>
  <c r="AV4" i="8" s="1" a="1"/>
  <c r="AV4" i="8" s="1"/>
  <c r="AW3" i="8"/>
  <c r="AW4" i="8" s="1" a="1"/>
  <c r="AW4" i="8" s="1"/>
  <c r="AX3" i="8"/>
  <c r="AX4" i="8" s="1" a="1"/>
  <c r="AX4" i="8" s="1"/>
  <c r="AY3" i="8"/>
  <c r="AY4" i="8" s="1" a="1"/>
  <c r="AY4" i="8" s="1"/>
  <c r="AZ3" i="8"/>
  <c r="AZ4" i="8" s="1" a="1"/>
  <c r="AZ4" i="8" s="1"/>
  <c r="BA3" i="8"/>
  <c r="BA4" i="8" s="1" a="1"/>
  <c r="BA4" i="8" s="1"/>
  <c r="BB3" i="8"/>
  <c r="BB4" i="8" s="1" a="1"/>
  <c r="BB4" i="8" s="1"/>
  <c r="BC3" i="8"/>
  <c r="BC4" i="8" s="1" a="1"/>
  <c r="BC4" i="8" s="1"/>
  <c r="BD3" i="8"/>
  <c r="BD4" i="8" s="1" a="1"/>
  <c r="BD4" i="8" s="1"/>
  <c r="BE3" i="8"/>
  <c r="BE4" i="8" s="1" a="1"/>
  <c r="BE4" i="8" s="1"/>
  <c r="BF3" i="8"/>
  <c r="BF4" i="8" s="1" a="1"/>
  <c r="BF4" i="8" s="1"/>
  <c r="BG3" i="8"/>
  <c r="BG4" i="8" s="1" a="1"/>
  <c r="BG4" i="8" s="1"/>
  <c r="F37" i="22" l="1"/>
  <c r="L22" i="23"/>
  <c r="L21" i="23"/>
  <c r="L20" i="23"/>
  <c r="L19" i="23"/>
  <c r="L18" i="23"/>
  <c r="L17" i="23"/>
  <c r="L16" i="23"/>
  <c r="L15" i="23"/>
  <c r="L14" i="23"/>
  <c r="L13" i="23"/>
  <c r="L12" i="23"/>
  <c r="L11" i="23"/>
  <c r="L10" i="23"/>
  <c r="L9" i="23"/>
  <c r="L8" i="23"/>
  <c r="I6" i="20"/>
  <c r="E6" i="16" s="1"/>
  <c r="F61" i="23"/>
  <c r="D36" i="22" s="1"/>
  <c r="D61" i="23"/>
  <c r="B36" i="22" s="1"/>
  <c r="G23" i="23"/>
  <c r="L16" i="20"/>
  <c r="C23" i="23"/>
  <c r="C11" i="20"/>
  <c r="C12" i="20"/>
  <c r="J15" i="22" s="1"/>
  <c r="B15" i="22"/>
  <c r="F15" i="22"/>
  <c r="L15" i="22"/>
  <c r="F22" i="22"/>
  <c r="F23" i="22"/>
  <c r="F24" i="22"/>
  <c r="F25" i="22"/>
  <c r="F26" i="22"/>
  <c r="F27" i="22"/>
  <c r="F28" i="22"/>
  <c r="F29" i="22"/>
  <c r="F30" i="22"/>
  <c r="F31" i="22"/>
  <c r="F32" i="22"/>
  <c r="F34" i="22"/>
  <c r="C9" i="7"/>
  <c r="H23" i="23"/>
  <c r="C45" i="23" a="1"/>
  <c r="F46" i="23" s="1"/>
  <c r="H54" i="16"/>
  <c r="G54" i="16"/>
  <c r="F54" i="16"/>
  <c r="E54" i="16"/>
  <c r="D54" i="16"/>
  <c r="E9" i="16" s="1"/>
  <c r="C9" i="20"/>
  <c r="D15" i="22" s="1"/>
  <c r="C8" i="20"/>
  <c r="C15" i="22" s="1"/>
  <c r="C10" i="20"/>
  <c r="C16" i="20" s="1"/>
  <c r="C6" i="20"/>
  <c r="H62" i="23"/>
  <c r="E37" i="22" s="1"/>
  <c r="A24" i="22"/>
  <c r="A25" i="22"/>
  <c r="A26" i="22"/>
  <c r="A27" i="22"/>
  <c r="A28" i="22"/>
  <c r="A23" i="22"/>
  <c r="A30" i="22"/>
  <c r="A33" i="22"/>
  <c r="A29" i="22"/>
  <c r="A32" i="22"/>
  <c r="A34" i="22"/>
  <c r="A31" i="22"/>
  <c r="D51" i="23"/>
  <c r="B26" i="22" s="1"/>
  <c r="D49" i="23"/>
  <c r="B24" i="22" s="1"/>
  <c r="D31" i="22"/>
  <c r="D50" i="23"/>
  <c r="B25" i="22" s="1"/>
  <c r="D25" i="22"/>
  <c r="D54" i="23"/>
  <c r="B29" i="22" s="1"/>
  <c r="D48" i="23"/>
  <c r="B23" i="22" s="1"/>
  <c r="D26" i="22"/>
  <c r="D30" i="22"/>
  <c r="D52" i="23"/>
  <c r="D24" i="22"/>
  <c r="D53" i="23"/>
  <c r="B28" i="22" s="1"/>
  <c r="D27" i="22"/>
  <c r="D58" i="23"/>
  <c r="B33" i="22" s="1"/>
  <c r="D57" i="23"/>
  <c r="B32" i="22" s="1"/>
  <c r="D56" i="23"/>
  <c r="B31" i="22" s="1"/>
  <c r="D55" i="23"/>
  <c r="B30" i="22" s="1"/>
  <c r="D59" i="23"/>
  <c r="B34" i="22" s="1"/>
  <c r="D34" i="22"/>
  <c r="D33" i="22"/>
  <c r="F8" i="20"/>
  <c r="G15" i="22" s="1"/>
  <c r="F6" i="20"/>
  <c r="E15" i="22" s="1"/>
  <c r="W3" i="8" a="1"/>
  <c r="C27" i="16" s="1"/>
  <c r="B27" i="16" s="1"/>
  <c r="I15" i="7"/>
  <c r="B50" i="16"/>
  <c r="B51" i="16"/>
  <c r="B52" i="16"/>
  <c r="B53" i="16"/>
  <c r="B49" i="16"/>
  <c r="F38" i="22"/>
  <c r="A38" i="22"/>
  <c r="A37" i="22"/>
  <c r="F36" i="22"/>
  <c r="A36" i="22"/>
  <c r="F35" i="22"/>
  <c r="A35" i="22"/>
  <c r="F21" i="22"/>
  <c r="F20" i="22"/>
  <c r="I16" i="7"/>
  <c r="I17" i="7"/>
  <c r="I18" i="7"/>
  <c r="I19" i="7"/>
  <c r="I20" i="7"/>
  <c r="I21" i="7"/>
  <c r="I22" i="7"/>
  <c r="I23" i="7"/>
  <c r="I24" i="7"/>
  <c r="I25" i="7"/>
  <c r="I26" i="7"/>
  <c r="I27" i="7"/>
  <c r="I28" i="7"/>
  <c r="I29" i="7"/>
  <c r="I30" i="7"/>
  <c r="I31" i="7"/>
  <c r="I32" i="7"/>
  <c r="I33" i="7"/>
  <c r="I34" i="7"/>
  <c r="I35" i="7"/>
  <c r="I36" i="7"/>
  <c r="I37" i="7"/>
  <c r="E35" i="23"/>
  <c r="E36" i="23"/>
  <c r="E37" i="23"/>
  <c r="E38" i="23"/>
  <c r="D39" i="23"/>
  <c r="H40" i="16"/>
  <c r="G40" i="16"/>
  <c r="F40" i="16"/>
  <c r="E40" i="16"/>
  <c r="E34" i="23"/>
  <c r="C39" i="23"/>
  <c r="C10" i="7"/>
  <c r="I22" i="23"/>
  <c r="I21" i="23"/>
  <c r="I20" i="23"/>
  <c r="I19" i="23"/>
  <c r="I18" i="23"/>
  <c r="I17" i="23"/>
  <c r="I10" i="23"/>
  <c r="I9" i="23"/>
  <c r="I11" i="23"/>
  <c r="I12" i="23"/>
  <c r="I13" i="23"/>
  <c r="I14" i="23"/>
  <c r="I15" i="23"/>
  <c r="I16" i="23"/>
  <c r="AB9" i="8"/>
  <c r="I8" i="23"/>
  <c r="C39" i="16"/>
  <c r="B39" i="16" s="1"/>
  <c r="C38" i="16"/>
  <c r="B38" i="16" s="1"/>
  <c r="C37" i="16"/>
  <c r="B37" i="16" s="1"/>
  <c r="C36" i="16"/>
  <c r="B36" i="16" s="1"/>
  <c r="C35" i="16"/>
  <c r="B35" i="16" s="1"/>
  <c r="C34" i="16"/>
  <c r="B34" i="16" s="1"/>
  <c r="C33" i="16"/>
  <c r="B33" i="16" s="1"/>
  <c r="C32" i="16"/>
  <c r="B32" i="16" s="1"/>
  <c r="C31" i="16"/>
  <c r="B31" i="16" s="1"/>
  <c r="C30" i="16"/>
  <c r="B30" i="16" s="1"/>
  <c r="C29" i="16"/>
  <c r="B29" i="16" s="1"/>
  <c r="C28" i="16"/>
  <c r="B28" i="16" s="1"/>
  <c r="B37" i="22"/>
  <c r="D37" i="22"/>
  <c r="D40" i="16"/>
  <c r="E11" i="16"/>
  <c r="E8" i="16" l="1"/>
  <c r="C8" i="7" s="1"/>
  <c r="C11" i="7" s="1"/>
  <c r="AB4" i="8"/>
  <c r="F10" i="16"/>
  <c r="F9" i="16"/>
  <c r="F7" i="16"/>
  <c r="AD14" i="8"/>
  <c r="AB3" i="8"/>
  <c r="AB5" i="8"/>
  <c r="K15" i="22"/>
  <c r="C45" i="23"/>
  <c r="F45" i="23" s="1"/>
  <c r="D47" i="23"/>
  <c r="B22" i="22" s="1"/>
  <c r="D22" i="22"/>
  <c r="A22" i="22"/>
  <c r="A21" i="22"/>
  <c r="D21" i="22"/>
  <c r="D46" i="23"/>
  <c r="B21" i="22" s="1"/>
  <c r="H61" i="23"/>
  <c r="E36" i="22" s="1"/>
  <c r="I23" i="23"/>
  <c r="H57" i="23"/>
  <c r="E32" i="22" s="1"/>
  <c r="H48" i="23"/>
  <c r="E23" i="22" s="1"/>
  <c r="W3" i="8"/>
  <c r="C25" i="16" s="1"/>
  <c r="B25" i="16" s="1"/>
  <c r="C26" i="16"/>
  <c r="B26" i="16" s="1"/>
  <c r="H58" i="23"/>
  <c r="E33" i="22" s="1"/>
  <c r="E39" i="23"/>
  <c r="D32" i="22"/>
  <c r="H52" i="23"/>
  <c r="E27" i="22" s="1"/>
  <c r="B27" i="22"/>
  <c r="H49" i="23"/>
  <c r="E24" i="22" s="1"/>
  <c r="H55" i="23"/>
  <c r="E30" i="22" s="1"/>
  <c r="H51" i="23"/>
  <c r="E26" i="22" s="1"/>
  <c r="H53" i="23"/>
  <c r="E28" i="22" s="1"/>
  <c r="D45" i="23"/>
  <c r="A20" i="22"/>
  <c r="H59" i="23"/>
  <c r="E34" i="22" s="1"/>
  <c r="D28" i="22"/>
  <c r="H50" i="23"/>
  <c r="E25" i="22" s="1"/>
  <c r="H56" i="23"/>
  <c r="E31" i="22" s="1"/>
  <c r="D23" i="22"/>
  <c r="H54" i="23"/>
  <c r="E29" i="22" s="1"/>
  <c r="D29" i="22"/>
  <c r="C2" i="20"/>
  <c r="I37" i="16" s="1"/>
  <c r="AB13" i="8"/>
  <c r="AD13" i="8"/>
  <c r="AB12" i="8"/>
  <c r="AC3" i="8"/>
  <c r="AD6" i="8"/>
  <c r="AB11" i="8"/>
  <c r="AC10" i="8"/>
  <c r="I15" i="22"/>
  <c r="AC12" i="8"/>
  <c r="AC5" i="8"/>
  <c r="AC11" i="8"/>
  <c r="AC4" i="8"/>
  <c r="AD3" i="8"/>
  <c r="AD5" i="8"/>
  <c r="AD11" i="8"/>
  <c r="AD12" i="8"/>
  <c r="A15" i="22"/>
  <c r="E2" i="7"/>
  <c r="E2" i="16"/>
  <c r="AD7" i="8"/>
  <c r="AC9" i="8"/>
  <c r="AB8" i="8"/>
  <c r="AB10" i="8"/>
  <c r="AD8" i="8"/>
  <c r="AC8" i="8"/>
  <c r="AB7" i="8"/>
  <c r="AC14" i="8"/>
  <c r="AD9" i="8"/>
  <c r="AC7" i="8"/>
  <c r="AB6" i="8"/>
  <c r="AC13" i="8"/>
  <c r="AD10" i="8"/>
  <c r="AC6" i="8"/>
  <c r="H15" i="22"/>
  <c r="D2" i="20"/>
  <c r="AB14" i="8"/>
  <c r="AD4" i="8"/>
  <c r="F8" i="16" l="1"/>
  <c r="E12" i="16"/>
  <c r="F12" i="16" s="1"/>
  <c r="F11" i="16"/>
  <c r="H47" i="23"/>
  <c r="E22" i="22" s="1"/>
  <c r="H46" i="23"/>
  <c r="E21" i="22" s="1"/>
  <c r="P18" i="20"/>
  <c r="J17" i="7"/>
  <c r="J15" i="7"/>
  <c r="J25" i="7"/>
  <c r="I35" i="16"/>
  <c r="P21" i="20"/>
  <c r="H9" i="16"/>
  <c r="G34" i="20"/>
  <c r="J30" i="7"/>
  <c r="I38" i="16"/>
  <c r="O13" i="23"/>
  <c r="I63" i="16"/>
  <c r="I25" i="16"/>
  <c r="I30" i="16"/>
  <c r="M15" i="22"/>
  <c r="J22" i="7"/>
  <c r="G27" i="22"/>
  <c r="G32" i="20"/>
  <c r="H7" i="16"/>
  <c r="O12" i="23"/>
  <c r="O14" i="23"/>
  <c r="I33" i="23"/>
  <c r="J29" i="7"/>
  <c r="J21" i="7"/>
  <c r="I62" i="16"/>
  <c r="O11" i="23"/>
  <c r="G32" i="22"/>
  <c r="H10" i="16"/>
  <c r="G33" i="22"/>
  <c r="I39" i="16"/>
  <c r="G35" i="22"/>
  <c r="J20" i="7"/>
  <c r="I35" i="23"/>
  <c r="P17" i="20"/>
  <c r="G37" i="20"/>
  <c r="H11" i="16"/>
  <c r="J26" i="7"/>
  <c r="P16" i="20"/>
  <c r="G35" i="20"/>
  <c r="J19" i="7"/>
  <c r="J27" i="7"/>
  <c r="G33" i="20"/>
  <c r="O10" i="23"/>
  <c r="O16" i="23"/>
  <c r="O20" i="23"/>
  <c r="H6" i="16"/>
  <c r="I51" i="16"/>
  <c r="J32" i="7"/>
  <c r="O19" i="23"/>
  <c r="I34" i="23"/>
  <c r="J16" i="7"/>
  <c r="J18" i="7"/>
  <c r="G27" i="20"/>
  <c r="J24" i="7"/>
  <c r="O22" i="23"/>
  <c r="J34" i="7"/>
  <c r="I32" i="16"/>
  <c r="G29" i="20"/>
  <c r="G26" i="22"/>
  <c r="G31" i="22"/>
  <c r="I61" i="16"/>
  <c r="J31" i="7"/>
  <c r="O21" i="23"/>
  <c r="O8" i="23"/>
  <c r="G29" i="22"/>
  <c r="J37" i="7"/>
  <c r="I64" i="16"/>
  <c r="O9" i="23"/>
  <c r="P19" i="20"/>
  <c r="G25" i="22"/>
  <c r="I52" i="16"/>
  <c r="G36" i="22"/>
  <c r="I29" i="16"/>
  <c r="G38" i="22"/>
  <c r="I24" i="16"/>
  <c r="G30" i="22"/>
  <c r="I36" i="23"/>
  <c r="H8" i="16"/>
  <c r="G28" i="20"/>
  <c r="J33" i="7"/>
  <c r="G37" i="22"/>
  <c r="G30" i="20"/>
  <c r="I26" i="16"/>
  <c r="J35" i="7"/>
  <c r="I36" i="16"/>
  <c r="I48" i="16"/>
  <c r="P20" i="20"/>
  <c r="I53" i="16"/>
  <c r="I49" i="16"/>
  <c r="G22" i="22"/>
  <c r="G20" i="22"/>
  <c r="O17" i="23"/>
  <c r="I27" i="16"/>
  <c r="I65" i="16"/>
  <c r="J28" i="7"/>
  <c r="G21" i="22"/>
  <c r="I38" i="23"/>
  <c r="G36" i="20"/>
  <c r="O18" i="23"/>
  <c r="G23" i="22"/>
  <c r="I34" i="16"/>
  <c r="G34" i="22"/>
  <c r="G28" i="22"/>
  <c r="J23" i="7"/>
  <c r="H45" i="23"/>
  <c r="E20" i="22" s="1"/>
  <c r="F60" i="23"/>
  <c r="D20" i="22"/>
  <c r="D60" i="23"/>
  <c r="B20" i="22"/>
  <c r="I31" i="16"/>
  <c r="I33" i="16"/>
  <c r="G31" i="20"/>
  <c r="I28" i="16"/>
  <c r="O15" i="23"/>
  <c r="J36" i="7"/>
  <c r="I37" i="23"/>
  <c r="G24" i="22"/>
  <c r="I50" i="16"/>
  <c r="F17" i="20"/>
  <c r="F18" i="20" s="1"/>
  <c r="C17" i="20"/>
  <c r="E17" i="20"/>
  <c r="E18" i="20" s="1"/>
  <c r="D17" i="20" l="1"/>
  <c r="G17" i="20" s="1"/>
  <c r="E21" i="16"/>
  <c r="E45" i="16" s="1"/>
  <c r="E19" i="20"/>
  <c r="F19" i="20"/>
  <c r="D63" i="23"/>
  <c r="E60" i="23" s="1"/>
  <c r="C35" i="22" s="1"/>
  <c r="E62" i="23"/>
  <c r="C37" i="22" s="1"/>
  <c r="B35" i="22"/>
  <c r="F63" i="23"/>
  <c r="G60" i="23" s="1"/>
  <c r="H60" i="23"/>
  <c r="E35" i="22" s="1"/>
  <c r="G62" i="23"/>
  <c r="D35" i="22"/>
  <c r="D21" i="16"/>
  <c r="D45" i="16" s="1"/>
  <c r="C18" i="20" l="1"/>
  <c r="D18" i="20"/>
  <c r="L17" i="20"/>
  <c r="D22" i="16"/>
  <c r="D24" i="16" s="1"/>
  <c r="F21" i="16"/>
  <c r="F45" i="16" s="1"/>
  <c r="F20" i="20"/>
  <c r="E20" i="20"/>
  <c r="G46" i="23"/>
  <c r="G53" i="23"/>
  <c r="G61" i="23"/>
  <c r="D38" i="22"/>
  <c r="G47" i="23"/>
  <c r="G51" i="23"/>
  <c r="G49" i="23"/>
  <c r="G56" i="23"/>
  <c r="G48" i="23"/>
  <c r="G50" i="23"/>
  <c r="G55" i="23"/>
  <c r="G58" i="23"/>
  <c r="H63" i="23"/>
  <c r="E38" i="22" s="1"/>
  <c r="G54" i="23"/>
  <c r="G59" i="23"/>
  <c r="G52" i="23"/>
  <c r="G57" i="23"/>
  <c r="G45" i="23"/>
  <c r="E46" i="23"/>
  <c r="C21" i="22" s="1"/>
  <c r="E47" i="23"/>
  <c r="C22" i="22" s="1"/>
  <c r="E57" i="23"/>
  <c r="C32" i="22" s="1"/>
  <c r="E61" i="23"/>
  <c r="C36" i="22" s="1"/>
  <c r="B38" i="22"/>
  <c r="E53" i="23"/>
  <c r="C28" i="22" s="1"/>
  <c r="E58" i="23"/>
  <c r="C33" i="22" s="1"/>
  <c r="E49" i="23"/>
  <c r="C24" i="22" s="1"/>
  <c r="E54" i="23"/>
  <c r="C29" i="22" s="1"/>
  <c r="E50" i="23"/>
  <c r="C25" i="22" s="1"/>
  <c r="E55" i="23"/>
  <c r="C30" i="22" s="1"/>
  <c r="E51" i="23"/>
  <c r="C26" i="22" s="1"/>
  <c r="E56" i="23"/>
  <c r="C31" i="22" s="1"/>
  <c r="E48" i="23"/>
  <c r="C23" i="22" s="1"/>
  <c r="E52" i="23"/>
  <c r="C27" i="22" s="1"/>
  <c r="E59" i="23"/>
  <c r="C34" i="22" s="1"/>
  <c r="E45" i="23"/>
  <c r="C20" i="22" s="1"/>
  <c r="D59" i="16" l="1"/>
  <c r="D61" i="16" s="1"/>
  <c r="G18" i="20"/>
  <c r="L18" i="20"/>
  <c r="D46" i="16"/>
  <c r="D48" i="16" s="1"/>
  <c r="E22" i="16"/>
  <c r="E46" i="16" s="1"/>
  <c r="E48" i="16" s="1"/>
  <c r="D19" i="20"/>
  <c r="D20" i="20" s="1"/>
  <c r="C19" i="20"/>
  <c r="G21" i="16"/>
  <c r="G45" i="16" s="1"/>
  <c r="F21" i="20"/>
  <c r="H21" i="16" s="1"/>
  <c r="H45" i="16" s="1"/>
  <c r="C20" i="20"/>
  <c r="E21" i="20"/>
  <c r="D62" i="16"/>
  <c r="L19" i="20" l="1"/>
  <c r="G19" i="20"/>
  <c r="E24" i="16"/>
  <c r="E59" i="16"/>
  <c r="E61" i="16" s="1"/>
  <c r="F22" i="16"/>
  <c r="F24" i="16" s="1"/>
  <c r="C21" i="20"/>
  <c r="D21" i="20"/>
  <c r="L20" i="20"/>
  <c r="G20" i="20"/>
  <c r="D65" i="16"/>
  <c r="D66" i="16"/>
  <c r="D64" i="16" s="1"/>
  <c r="E62" i="16"/>
  <c r="F46" i="16" l="1"/>
  <c r="F48" i="16" s="1"/>
  <c r="G22" i="16"/>
  <c r="G46" i="16" s="1"/>
  <c r="G48" i="16" s="1"/>
  <c r="F59" i="16"/>
  <c r="F61" i="16" s="1"/>
  <c r="G21" i="20"/>
  <c r="L21" i="20"/>
  <c r="E65" i="16"/>
  <c r="E66" i="16"/>
  <c r="E64" i="16" s="1"/>
  <c r="G59" i="16"/>
  <c r="G61" i="16" s="1"/>
  <c r="F62" i="16"/>
  <c r="G24" i="16" l="1"/>
  <c r="G62" i="16" s="1"/>
  <c r="H22" i="16"/>
  <c r="H59" i="16" s="1"/>
  <c r="H61" i="16" s="1"/>
  <c r="F65" i="16"/>
  <c r="F66" i="16"/>
  <c r="F64" i="16" s="1"/>
  <c r="H24" i="16" l="1"/>
  <c r="H62" i="16" s="1"/>
  <c r="H46" i="16"/>
  <c r="H48" i="16" s="1"/>
  <c r="G65" i="16"/>
  <c r="G66" i="16"/>
  <c r="G64" i="16" s="1"/>
  <c r="H66" i="16" l="1"/>
  <c r="H64" i="16" s="1"/>
  <c r="H65"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EA9E6E3-ED18-4F7F-A175-16472EAE0DB1}" keepAlive="1" name="Query - Finance DB - Grants allocations" description="Connection to the 'Finance DB - Grants allocations' query in the workbook." type="5" refreshedVersion="8" background="1" saveData="1">
    <dbPr connection="Provider=Microsoft.Mashup.OleDb.1;Data Source=$Workbook$;Location=&quot;Finance DB - Grants allocations&quot;;Extended Properties=&quot;&quot;" command="SELECT * FROM [Finance DB - Grants allocations]"/>
  </connection>
  <connection id="2" xr16:uid="{7D333CD7-BB56-4333-A07A-38F1FF91EFA2}" keepAlive="1" name="Query - Grants DB" description="Connection to the 'Grants DB' query in the workbook." type="5" refreshedVersion="8" background="1" saveData="1">
    <dbPr connection="Provider=Microsoft.Mashup.OleDb.1;Data Source=$Workbook$;Location=&quot;Grants DB&quot;;Extended Properties=&quot;&quot;" command="SELECT * FROM [Grants DB]"/>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<sst xmlns="http://schemas.openxmlformats.org/spreadsheetml/2006/main" count="12516" uniqueCount="2198">
  <si>
    <r>
      <t>ECW FINANCE TEMPLATE</t>
    </r>
    <r>
      <rPr>
        <sz val="18"/>
        <color rgb="FFFF9627"/>
        <rFont val="Impact"/>
        <family val="2"/>
      </rPr>
      <t xml:space="preserve">
Guidance</t>
    </r>
  </si>
  <si>
    <t xml:space="preserve">Overview
</t>
  </si>
  <si>
    <r>
      <t xml:space="preserve">The </t>
    </r>
    <r>
      <rPr>
        <b/>
        <sz val="12"/>
        <color theme="1"/>
        <rFont val="Calibri"/>
        <family val="2"/>
        <scheme val="minor"/>
      </rPr>
      <t>ECW Finance template</t>
    </r>
    <r>
      <rPr>
        <sz val="12"/>
        <color theme="1"/>
        <rFont val="Calibri"/>
        <family val="2"/>
        <scheme val="minor"/>
      </rPr>
      <t xml:space="preserve"> is color coded for convenience.
</t>
    </r>
    <r>
      <rPr>
        <b/>
        <sz val="12"/>
        <color rgb="FF70AD47"/>
        <rFont val="Calibri (Body)"/>
      </rPr>
      <t>Green</t>
    </r>
    <r>
      <rPr>
        <b/>
        <sz val="12"/>
        <color rgb="FF70AD47"/>
        <rFont val="Calibri"/>
        <family val="2"/>
        <scheme val="minor"/>
      </rPr>
      <t xml:space="preserve"> tab</t>
    </r>
    <r>
      <rPr>
        <sz val="12"/>
        <color theme="1"/>
        <rFont val="Calibri"/>
        <family val="2"/>
        <scheme val="minor"/>
      </rPr>
      <t xml:space="preserve"> - information required at the application/budgeting stage.
</t>
    </r>
    <r>
      <rPr>
        <b/>
        <sz val="12"/>
        <color rgb="FF5B9BD5"/>
        <rFont val="Calibri (Body)"/>
      </rPr>
      <t>Blue tab</t>
    </r>
    <r>
      <rPr>
        <sz val="12"/>
        <color theme="8"/>
        <rFont val="Calibri (Body)"/>
      </rPr>
      <t xml:space="preserve"> </t>
    </r>
    <r>
      <rPr>
        <sz val="12"/>
        <color theme="1"/>
        <rFont val="Calibri (Body)"/>
      </rPr>
      <t xml:space="preserve">- </t>
    </r>
    <r>
      <rPr>
        <sz val="12"/>
        <color theme="1"/>
        <rFont val="Calibri"/>
        <family val="2"/>
        <scheme val="minor"/>
      </rPr>
      <t xml:space="preserve"> expenditures information required at the reporting stage.
</t>
    </r>
    <r>
      <rPr>
        <b/>
        <sz val="12"/>
        <color rgb="FFFF9627"/>
        <rFont val="Calibri (Body)"/>
      </rPr>
      <t>Orange</t>
    </r>
    <r>
      <rPr>
        <b/>
        <sz val="12"/>
        <color rgb="FFFF9627"/>
        <rFont val="Calibri"/>
        <family val="2"/>
        <scheme val="minor"/>
      </rPr>
      <t xml:space="preserve"> tab</t>
    </r>
    <r>
      <rPr>
        <sz val="12"/>
        <color theme="1"/>
        <rFont val="Calibri"/>
        <family val="2"/>
        <scheme val="minor"/>
      </rPr>
      <t xml:space="preserve"> - guidance and general information. </t>
    </r>
    <r>
      <rPr>
        <b/>
        <sz val="12"/>
        <color theme="1"/>
        <rFont val="Calibri"/>
        <family val="2"/>
        <scheme val="minor"/>
      </rPr>
      <t>Grantees must fill out the 'Grantee section' and the 'Contacts section' of the general information sheet.</t>
    </r>
    <r>
      <rPr>
        <sz val="12"/>
        <color theme="1"/>
        <rFont val="Calibri"/>
        <family val="2"/>
        <scheme val="minor"/>
      </rPr>
      <t xml:space="preserve">
Cells in the budget sheet connect to cells in the Expenditures sheet, so that text and data is only to be filled once. </t>
    </r>
  </si>
  <si>
    <t>Application Stage - Budget</t>
  </si>
  <si>
    <t>Select an intervention area. If an activity crosses several intervention areas, select the most appropriate. You should not restructure your budget to fit the intervention areas.</t>
  </si>
  <si>
    <t>Reporting Stage - Expenditures and Delivery Chain Mapping</t>
  </si>
  <si>
    <r>
      <t xml:space="preserve">The ECW Finance template is also part of the reporting package required by all grantees. The same document is used for each reporting window and updated to reflect the latest data. The reporting stage includes three tabs: the R | Expenditures, the R | Delivery Chain Mapping, and the General Information. </t>
    </r>
    <r>
      <rPr>
        <b/>
        <sz val="12"/>
        <color theme="1"/>
        <rFont val="Calibri"/>
        <family val="2"/>
        <scheme val="minor"/>
      </rPr>
      <t>After filling out the first two tabs, grantees must submit their reports in the general information sheet</t>
    </r>
    <r>
      <rPr>
        <sz val="12"/>
        <color theme="1"/>
        <rFont val="Calibri"/>
        <family val="2"/>
        <scheme val="minor"/>
      </rPr>
      <t xml:space="preserve">: 
1.	Submission status (not initiated, work in progress, submitted)
2.	Submission date
3.	Submitter email
4.	Certified by
5.	Certifier signature (only applies for final reports)                                                                                                                                                                                                                                                                                                                                                                                                                                                                                                               </t>
    </r>
  </si>
  <si>
    <r>
      <t>ECW Expenditures</t>
    </r>
    <r>
      <rPr>
        <b/>
        <sz val="14"/>
        <color theme="4"/>
        <rFont val="Calibri"/>
        <family val="2"/>
        <scheme val="minor"/>
      </rPr>
      <t xml:space="preserve"> </t>
    </r>
    <r>
      <rPr>
        <b/>
        <sz val="14"/>
        <color theme="8"/>
        <rFont val="Calibri (Body)"/>
      </rPr>
      <t>tab</t>
    </r>
  </si>
  <si>
    <r>
      <t xml:space="preserve">1 - Expenditure overview: 
</t>
    </r>
    <r>
      <rPr>
        <sz val="12"/>
        <color theme="1"/>
        <rFont val="Calibri"/>
        <family val="2"/>
        <scheme val="minor"/>
      </rPr>
      <t xml:space="preserve">Grantees should fill out the </t>
    </r>
    <r>
      <rPr>
        <b/>
        <sz val="12"/>
        <color theme="1"/>
        <rFont val="Calibri"/>
        <family val="2"/>
        <scheme val="minor"/>
      </rPr>
      <t>funds received</t>
    </r>
    <r>
      <rPr>
        <sz val="12"/>
        <color theme="1"/>
        <rFont val="Calibri"/>
        <family val="2"/>
        <scheme val="minor"/>
      </rPr>
      <t xml:space="preserve"> and the </t>
    </r>
    <r>
      <rPr>
        <b/>
        <sz val="12"/>
        <color theme="1"/>
        <rFont val="Calibri"/>
        <family val="2"/>
        <scheme val="minor"/>
      </rPr>
      <t>outstanding cash advances</t>
    </r>
    <r>
      <rPr>
        <sz val="12"/>
        <color theme="1"/>
        <rFont val="Calibri"/>
        <family val="2"/>
        <scheme val="minor"/>
      </rPr>
      <t xml:space="preserve">. Grantees must </t>
    </r>
    <r>
      <rPr>
        <b/>
        <sz val="12"/>
        <color theme="1"/>
        <rFont val="Calibri"/>
        <family val="2"/>
        <scheme val="minor"/>
      </rPr>
      <t>overwrite these cells</t>
    </r>
    <r>
      <rPr>
        <sz val="12"/>
        <color theme="1"/>
        <rFont val="Calibri"/>
        <family val="2"/>
        <scheme val="minor"/>
      </rPr>
      <t>, i.e., when submitting each financial report, grantees should fill out these cells with the most updated values.
Notes on outstanding cash advances:
-	Outstanding cash advances are based on the balance at the end of each year. Once an outstanding cash advance is liquidated, the liquidated amount is added as actual expense in the year where the liquidation occurs.
-	Outstanding cash advances include undelivered purchase orders, payment commitments for implementing partners, and travel advances approved but not yet paid.</t>
    </r>
    <r>
      <rPr>
        <b/>
        <sz val="12"/>
        <color theme="1"/>
        <rFont val="Calibri"/>
        <family val="2"/>
        <scheme val="minor"/>
      </rPr>
      <t xml:space="preserve">
2 - Details of expenditures (programme costs table):  
</t>
    </r>
    <r>
      <rPr>
        <sz val="12"/>
        <color theme="1"/>
        <rFont val="Calibri"/>
        <family val="2"/>
        <scheme val="minor"/>
      </rPr>
      <t xml:space="preserve">-	Actual Expenditures </t>
    </r>
    <r>
      <rPr>
        <b/>
        <sz val="12"/>
        <color theme="1"/>
        <rFont val="Calibri"/>
        <family val="2"/>
        <scheme val="minor"/>
      </rPr>
      <t>must be reported as cumulative by the end of each year</t>
    </r>
    <r>
      <rPr>
        <sz val="12"/>
        <color theme="1"/>
        <rFont val="Calibri"/>
        <family val="2"/>
        <scheme val="minor"/>
      </rPr>
      <t xml:space="preserve">, i.e., 2022 should include expenses incurred in earlier years. 
-	Please note that outcome and output columns are directly fed from the A | Budget tab. The template is prepared to aggregate the outputs filled in the budget sheet, which implies that expenditures must be reported at an outcome level.
</t>
    </r>
    <r>
      <rPr>
        <b/>
        <sz val="12"/>
        <color theme="1"/>
        <rFont val="Calibri"/>
        <family val="2"/>
        <scheme val="minor"/>
      </rPr>
      <t xml:space="preserve">
3 - Details of expenditures (operations costs table):  
</t>
    </r>
    <r>
      <rPr>
        <sz val="12"/>
        <color theme="1"/>
        <rFont val="Calibri"/>
        <family val="2"/>
        <scheme val="minor"/>
      </rPr>
      <t xml:space="preserve">
-	Actual Expenditures must be reported as cumulative by the end of each year, i.e., 2022 should include expenses incurred in earlier years. 
</t>
    </r>
    <r>
      <rPr>
        <b/>
        <sz val="12"/>
        <color theme="1"/>
        <rFont val="Calibri"/>
        <family val="2"/>
        <scheme val="minor"/>
      </rPr>
      <t xml:space="preserve">
4 - Total Expenditures
</t>
    </r>
    <r>
      <rPr>
        <sz val="12"/>
        <color theme="1"/>
        <rFont val="Calibri"/>
        <family val="2"/>
        <scheme val="minor"/>
      </rPr>
      <t>-	Grantees should fill out the indirect support costs (USD amount). The respective percentage will be computed automatically.</t>
    </r>
  </si>
  <si>
    <r>
      <t>Delivery Chain Mapping</t>
    </r>
    <r>
      <rPr>
        <sz val="14"/>
        <color theme="1"/>
        <rFont val="Calibri (Body)"/>
      </rPr>
      <t xml:space="preserve"> </t>
    </r>
    <r>
      <rPr>
        <b/>
        <sz val="14"/>
        <color theme="8"/>
        <rFont val="Calibri (Body)"/>
      </rPr>
      <t>tab</t>
    </r>
  </si>
  <si>
    <t xml:space="preserve">Data Checks
</t>
  </si>
  <si>
    <r>
      <t>This template incorporates data checks: If you make some</t>
    </r>
    <r>
      <rPr>
        <b/>
        <sz val="12"/>
        <color theme="1"/>
        <rFont val="Calibri"/>
        <family val="2"/>
        <scheme val="minor"/>
      </rPr>
      <t xml:space="preserve"> mistake/surpass ECW thresholds, some fields will appear highlighted in red</t>
    </r>
    <r>
      <rPr>
        <sz val="12"/>
        <color theme="1"/>
        <rFont val="Calibri"/>
        <family val="2"/>
        <scheme val="minor"/>
      </rPr>
      <t>. Below you can find a guide to help you understand the reasons why:</t>
    </r>
  </si>
  <si>
    <t>A | Budget sheet:</t>
  </si>
  <si>
    <t>Table</t>
  </si>
  <si>
    <t>Highlighted field</t>
  </si>
  <si>
    <t xml:space="preserve">Explanation </t>
  </si>
  <si>
    <t>Programme costs table</t>
  </si>
  <si>
    <r>
      <t>Outcome</t>
    </r>
    <r>
      <rPr>
        <b/>
        <sz val="8"/>
        <color theme="1"/>
        <rFont val="Calibri"/>
        <family val="2"/>
        <scheme val="minor"/>
      </rPr>
      <t> </t>
    </r>
  </si>
  <si>
    <r>
      <t>§</t>
    </r>
    <r>
      <rPr>
        <sz val="7"/>
        <color rgb="FF000000"/>
        <rFont val="Times New Roman"/>
        <family val="1"/>
      </rPr>
      <t xml:space="preserve">  </t>
    </r>
    <r>
      <rPr>
        <sz val="10.5"/>
        <color theme="1"/>
        <rFont val="Arial"/>
        <family val="2"/>
      </rPr>
      <t>If you fill out an output without filling the respective outcome, the outcome cell will appear highlighted in red.</t>
    </r>
  </si>
  <si>
    <t>Intervention area/gender targeted/ disability markers</t>
  </si>
  <si>
    <r>
      <t>§</t>
    </r>
    <r>
      <rPr>
        <sz val="7"/>
        <color rgb="FF000000"/>
        <rFont val="Times New Roman"/>
        <family val="1"/>
      </rPr>
      <t xml:space="preserve">  </t>
    </r>
    <r>
      <rPr>
        <sz val="10.5"/>
        <color theme="1"/>
        <rFont val="Arial"/>
        <family val="2"/>
      </rPr>
      <t xml:space="preserve">If you fill out outputs without filling the respective intervention area, gender-targeted, and disability markers, these cells will appear highlighted in red. </t>
    </r>
  </si>
  <si>
    <r>
      <t>Number of outputs</t>
    </r>
    <r>
      <rPr>
        <b/>
        <sz val="8"/>
        <color theme="1"/>
        <rFont val="Calibri"/>
        <family val="2"/>
        <scheme val="minor"/>
      </rPr>
      <t> </t>
    </r>
  </si>
  <si>
    <r>
      <t>§</t>
    </r>
    <r>
      <rPr>
        <sz val="7"/>
        <color rgb="FF000000"/>
        <rFont val="Times New Roman"/>
        <family val="1"/>
      </rPr>
      <t xml:space="preserve">  </t>
    </r>
    <r>
      <rPr>
        <sz val="10.5"/>
        <color theme="1"/>
        <rFont val="Arial"/>
        <family val="2"/>
      </rPr>
      <t xml:space="preserve">If you fill out less than 3 different outputs, the cell </t>
    </r>
    <r>
      <rPr>
        <i/>
        <sz val="10.5"/>
        <color theme="1"/>
        <rFont val="Arial"/>
        <family val="2"/>
      </rPr>
      <t>‘number of outputs’</t>
    </r>
    <r>
      <rPr>
        <sz val="10.5"/>
        <color theme="1"/>
        <rFont val="Arial"/>
        <family val="2"/>
      </rPr>
      <t xml:space="preserve"> will appear highlighted in red.</t>
    </r>
  </si>
  <si>
    <t>Programme costs table/Operational costs table</t>
  </si>
  <si>
    <t>Total programme costs / total operational costs</t>
  </si>
  <si>
    <r>
      <t>§</t>
    </r>
    <r>
      <rPr>
        <sz val="7"/>
        <color rgb="FF000000"/>
        <rFont val="Times New Roman"/>
        <family val="1"/>
      </rPr>
      <t xml:space="preserve">  </t>
    </r>
    <r>
      <rPr>
        <sz val="10.5"/>
        <color theme="1"/>
        <rFont val="Arial"/>
        <family val="2"/>
      </rPr>
      <t xml:space="preserve">If you fill out the budget revision section without filling the original budget section, totals will be highlighted in red. </t>
    </r>
  </si>
  <si>
    <r>
      <t>Total programme costs (revised) / total operational costs (revised)</t>
    </r>
    <r>
      <rPr>
        <b/>
        <sz val="8"/>
        <color theme="1"/>
        <rFont val="Calibri"/>
        <family val="2"/>
        <scheme val="minor"/>
      </rPr>
      <t> </t>
    </r>
  </si>
  <si>
    <r>
      <t>§</t>
    </r>
    <r>
      <rPr>
        <sz val="7"/>
        <color rgb="FF000000"/>
        <rFont val="Times New Roman"/>
        <family val="1"/>
      </rPr>
      <t xml:space="preserve">  </t>
    </r>
    <r>
      <rPr>
        <sz val="10.5"/>
        <color rgb="FF000000"/>
        <rFont val="Arial"/>
        <family val="2"/>
      </rPr>
      <t xml:space="preserve">If you fill out the revised section of the template for programme costs while not filling it for operational costs (or vice versa), the total amounts will be highlighted in red. </t>
    </r>
  </si>
  <si>
    <t>Budget overview and revision</t>
  </si>
  <si>
    <t>Indirect costs (%)</t>
  </si>
  <si>
    <r>
      <t>§</t>
    </r>
    <r>
      <rPr>
        <sz val="7"/>
        <color theme="1"/>
        <rFont val="Times New Roman"/>
        <family val="1"/>
      </rPr>
      <t xml:space="preserve">  </t>
    </r>
    <r>
      <rPr>
        <sz val="10.5"/>
        <color theme="1"/>
        <rFont val="Arial"/>
        <family val="2"/>
      </rPr>
      <t>If indirect costs &gt; 7%, the cell will appear highlighted in red.</t>
    </r>
  </si>
  <si>
    <r>
      <t>Indirect costs (USD)</t>
    </r>
    <r>
      <rPr>
        <b/>
        <sz val="8"/>
        <color theme="1"/>
        <rFont val="Calibri"/>
        <family val="2"/>
        <scheme val="minor"/>
      </rPr>
      <t> </t>
    </r>
  </si>
  <si>
    <r>
      <t>§</t>
    </r>
    <r>
      <rPr>
        <sz val="7"/>
        <color theme="1"/>
        <rFont val="Times New Roman"/>
        <family val="1"/>
      </rPr>
      <t xml:space="preserve">  </t>
    </r>
    <r>
      <rPr>
        <sz val="10.5"/>
        <color theme="1"/>
        <rFont val="Arial"/>
        <family val="2"/>
      </rPr>
      <t>If programme costs &gt; 0 but indirect costs = 0, this cell will be highlighted in red.</t>
    </r>
  </si>
  <si>
    <t>Operational costs (%)</t>
  </si>
  <si>
    <r>
      <t>§</t>
    </r>
    <r>
      <rPr>
        <sz val="7"/>
        <color theme="1"/>
        <rFont val="Times New Roman"/>
        <family val="1"/>
      </rPr>
      <t xml:space="preserve">  </t>
    </r>
    <r>
      <rPr>
        <sz val="10.5"/>
        <color theme="1"/>
        <rFont val="Arial"/>
        <family val="2"/>
      </rPr>
      <t>If operational costs &gt; 20%, the cell will appear highlighted in red.</t>
    </r>
  </si>
  <si>
    <r>
      <t>§</t>
    </r>
    <r>
      <rPr>
        <sz val="7"/>
        <color theme="1"/>
        <rFont val="Times New Roman"/>
        <family val="1"/>
      </rPr>
      <t xml:space="preserve">  </t>
    </r>
    <r>
      <rPr>
        <sz val="10.5"/>
        <color theme="1"/>
        <rFont val="Arial"/>
        <family val="2"/>
      </rPr>
      <t>If operational costs = 0, the cell will appear highlighted in red.</t>
    </r>
  </si>
  <si>
    <t>% change in budget line</t>
  </si>
  <si>
    <r>
      <t>§</t>
    </r>
    <r>
      <rPr>
        <sz val="7"/>
        <color theme="1"/>
        <rFont val="Times New Roman"/>
        <family val="1"/>
      </rPr>
      <t xml:space="preserve">  </t>
    </r>
    <r>
      <rPr>
        <sz val="10.5"/>
        <color theme="1"/>
        <rFont val="Arial"/>
        <family val="2"/>
      </rPr>
      <t>If the budget revision section has been filled, and the variation of one or more outcomes &gt; 20%, the ‘% change in budget line’ column will appear highlighted in red.</t>
    </r>
  </si>
  <si>
    <t>Total budget - revised</t>
  </si>
  <si>
    <r>
      <t>§</t>
    </r>
    <r>
      <rPr>
        <sz val="7"/>
        <color theme="1"/>
        <rFont val="Times New Roman"/>
        <family val="1"/>
      </rPr>
      <t xml:space="preserve">  </t>
    </r>
    <r>
      <rPr>
        <sz val="10.5"/>
        <color theme="1"/>
        <rFont val="Arial"/>
        <family val="2"/>
      </rPr>
      <t xml:space="preserve">If the total revised budget </t>
    </r>
    <r>
      <rPr>
        <sz val="10.5"/>
        <color theme="1"/>
        <rFont val="Symbol"/>
        <family val="1"/>
        <charset val="2"/>
      </rPr>
      <t>¹</t>
    </r>
    <r>
      <rPr>
        <sz val="10.5"/>
        <color theme="1"/>
        <rFont val="Arial"/>
        <family val="2"/>
      </rPr>
      <t xml:space="preserve"> original budget, the cell will appear highlighted in red.</t>
    </r>
  </si>
  <si>
    <t>R | Expenditures sheet:</t>
  </si>
  <si>
    <t>Explanation</t>
  </si>
  <si>
    <t>1 – Expenditure overview</t>
  </si>
  <si>
    <t>A. Funds received (USD)</t>
  </si>
  <si>
    <r>
      <t>§</t>
    </r>
    <r>
      <rPr>
        <sz val="7"/>
        <color theme="1"/>
        <rFont val="Times New Roman"/>
        <family val="1"/>
      </rPr>
      <t xml:space="preserve">  </t>
    </r>
    <r>
      <rPr>
        <sz val="10.5"/>
        <color theme="1"/>
        <rFont val="Arial"/>
        <family val="2"/>
      </rPr>
      <t>If funds received surpass the total approved budget, this field will be highlighted in red.</t>
    </r>
  </si>
  <si>
    <t>Available funds</t>
  </si>
  <si>
    <r>
      <t>§</t>
    </r>
    <r>
      <rPr>
        <sz val="7"/>
        <color theme="1"/>
        <rFont val="Times New Roman"/>
        <family val="1"/>
      </rPr>
      <t xml:space="preserve">  </t>
    </r>
    <r>
      <rPr>
        <sz val="10.5"/>
        <color theme="1"/>
        <rFont val="Arial"/>
        <family val="2"/>
      </rPr>
      <t>If available funds &lt; 0, this cell will appear highlighted in red.</t>
    </r>
  </si>
  <si>
    <t>2 &amp; 3 - Details of Expenditures</t>
  </si>
  <si>
    <t>Actual expenses</t>
  </si>
  <si>
    <r>
      <t>§</t>
    </r>
    <r>
      <rPr>
        <sz val="7"/>
        <color theme="1"/>
        <rFont val="Times New Roman"/>
        <family val="1"/>
      </rPr>
      <t xml:space="preserve">  </t>
    </r>
    <r>
      <rPr>
        <sz val="10.5"/>
        <color theme="1"/>
        <rFont val="Arial"/>
        <family val="2"/>
      </rPr>
      <t>If actual expenses &lt; actual expenses of the previous reporting window, this cell will appear highlighted in red (it means the grantee is not submitting cumulative expenditures).</t>
    </r>
  </si>
  <si>
    <t>4 – Total expenditures</t>
  </si>
  <si>
    <t>Indirect support costs percentage</t>
  </si>
  <si>
    <r>
      <t>§</t>
    </r>
    <r>
      <rPr>
        <sz val="7"/>
        <color theme="1"/>
        <rFont val="Times New Roman"/>
        <family val="1"/>
      </rPr>
      <t xml:space="preserve">  </t>
    </r>
    <r>
      <rPr>
        <sz val="10.5"/>
        <color theme="1"/>
        <rFont val="Arial"/>
        <family val="2"/>
      </rPr>
      <t>If indirect costs (final financial report) &gt; 7%, this cell will appear highlighted in red.</t>
    </r>
  </si>
  <si>
    <t>R | Delivery Chain Mapping:</t>
  </si>
  <si>
    <t>1</t>
  </si>
  <si>
    <t>Is your organization providing sub-grants to partners?</t>
  </si>
  <si>
    <r>
      <t>§</t>
    </r>
    <r>
      <rPr>
        <sz val="7"/>
        <color theme="1"/>
        <rFont val="Times New Roman"/>
        <family val="1"/>
      </rPr>
      <t xml:space="preserve">  </t>
    </r>
    <r>
      <rPr>
        <sz val="10.5"/>
        <color theme="1"/>
        <rFont val="Arial"/>
        <family val="2"/>
      </rPr>
      <t>If you fill out table 3 while answering 'No' to this question, this field will appear highlighted in red.</t>
    </r>
  </si>
  <si>
    <t>Total ECW funds transferred to partners US$</t>
  </si>
  <si>
    <r>
      <t>§</t>
    </r>
    <r>
      <rPr>
        <sz val="7"/>
        <color theme="1"/>
        <rFont val="Times New Roman"/>
        <family val="1"/>
      </rPr>
      <t xml:space="preserve">  </t>
    </r>
    <r>
      <rPr>
        <sz val="10.5"/>
        <color theme="1"/>
        <rFont val="Arial"/>
        <family val="2"/>
      </rPr>
      <t>If the cumulative ECW funds transferred to partner in US$ since inception &gt; actual expenses, this cell will appear highlighted in red. In this case, make sure you filled out correctly/updated the outstanding cash advances cell (R | Expenditures sheet).</t>
    </r>
  </si>
  <si>
    <t>Cumulative ECW funds transferred to partner in US$ since inception</t>
  </si>
  <si>
    <r>
      <t>§</t>
    </r>
    <r>
      <rPr>
        <sz val="7"/>
        <color theme="1"/>
        <rFont val="Times New Roman"/>
        <family val="1"/>
      </rPr>
      <t xml:space="preserve">  </t>
    </r>
    <r>
      <rPr>
        <sz val="10.5"/>
        <color theme="1"/>
        <rFont val="Arial"/>
        <family val="2"/>
      </rPr>
      <t>If you fill out the sub-grantee name or type without filling  the respective amount transferred, this cell will appear highlighted in red.</t>
    </r>
  </si>
  <si>
    <t>Sub-grantee type</t>
  </si>
  <si>
    <r>
      <t>§</t>
    </r>
    <r>
      <rPr>
        <sz val="7"/>
        <color theme="1"/>
        <rFont val="Times New Roman"/>
        <family val="1"/>
      </rPr>
      <t xml:space="preserve">  </t>
    </r>
    <r>
      <rPr>
        <sz val="10.5"/>
        <color theme="1"/>
        <rFont val="Arial"/>
        <family val="2"/>
      </rPr>
      <t>If you fill out the sub-grantee name or the amount transferred without filling the sub-grantee type, this field will appear highlighted in red, as it's a mandatory field.</t>
    </r>
  </si>
  <si>
    <r>
      <t xml:space="preserve">ECW FINANCE TEMPLATE
</t>
    </r>
    <r>
      <rPr>
        <sz val="16"/>
        <color rgb="FFFF9627"/>
        <rFont val="Impact"/>
        <family val="2"/>
      </rPr>
      <t>General information</t>
    </r>
  </si>
  <si>
    <t>GENERAL INFORMATION - AUTO</t>
  </si>
  <si>
    <t>GRANT INFORMATION</t>
  </si>
  <si>
    <t>ADMIN SECTION</t>
  </si>
  <si>
    <t>FINANCIAL OVERVIEW</t>
  </si>
  <si>
    <t>Country</t>
  </si>
  <si>
    <t>AUTO</t>
  </si>
  <si>
    <t>ECW GCL GRN</t>
  </si>
  <si>
    <t>Total approved budget</t>
  </si>
  <si>
    <t>Investment type</t>
  </si>
  <si>
    <t>MYRP</t>
  </si>
  <si>
    <t>ECW internal GRN</t>
  </si>
  <si>
    <t>FROM ECW</t>
  </si>
  <si>
    <t>Grantee organization</t>
  </si>
  <si>
    <t>SC number</t>
  </si>
  <si>
    <t>Covid-19 related</t>
  </si>
  <si>
    <t>Grant start date</t>
  </si>
  <si>
    <t>Grant end date</t>
  </si>
  <si>
    <t>Extension date</t>
  </si>
  <si>
    <r>
      <t>APPLICATION / REPORTING WINDOWS &amp; CERTIFICATION</t>
    </r>
    <r>
      <rPr>
        <sz val="11"/>
        <color theme="1"/>
        <rFont val="Calibri"/>
        <family val="2"/>
      </rPr>
      <t xml:space="preserve"> - Grantee to only fill the </t>
    </r>
    <r>
      <rPr>
        <sz val="11"/>
        <color theme="9"/>
        <rFont val="Calibri"/>
        <family val="2"/>
      </rPr>
      <t>GREEN</t>
    </r>
    <r>
      <rPr>
        <sz val="11"/>
        <color theme="1"/>
        <rFont val="Calibri"/>
        <family val="2"/>
      </rPr>
      <t xml:space="preserve"> fields</t>
    </r>
  </si>
  <si>
    <t>Grantee section</t>
  </si>
  <si>
    <t>Reporting period</t>
  </si>
  <si>
    <t>Calendar Year</t>
  </si>
  <si>
    <t>Type of reporting</t>
  </si>
  <si>
    <t>Report start date</t>
  </si>
  <si>
    <t>Report end date</t>
  </si>
  <si>
    <t>Submission Deadline</t>
  </si>
  <si>
    <t>Submission status</t>
  </si>
  <si>
    <t>Submission date</t>
  </si>
  <si>
    <t>Submitter email</t>
  </si>
  <si>
    <t>Certified by</t>
  </si>
  <si>
    <r>
      <t xml:space="preserve">Certifier signature
</t>
    </r>
    <r>
      <rPr>
        <b/>
        <i/>
        <sz val="9"/>
        <color theme="1" tint="4.9989318521683403E-2"/>
        <rFont val="Calibri (Body)"/>
      </rPr>
      <t>(add a picture)</t>
    </r>
  </si>
  <si>
    <t>Finance team approval</t>
  </si>
  <si>
    <t>Date of follow up</t>
  </si>
  <si>
    <t>Date of approval</t>
  </si>
  <si>
    <t>2021-GRID-Finance</t>
  </si>
  <si>
    <t>Application</t>
  </si>
  <si>
    <t>N/A</t>
  </si>
  <si>
    <t>Not initiated</t>
  </si>
  <si>
    <t xml:space="preserve"> </t>
  </si>
  <si>
    <t>Not approved</t>
  </si>
  <si>
    <t>Reporting window 1</t>
  </si>
  <si>
    <t>Reporting window 2</t>
  </si>
  <si>
    <t>Reporting window 3</t>
  </si>
  <si>
    <t>Reporting window 4</t>
  </si>
  <si>
    <t>Reporting window 5</t>
  </si>
  <si>
    <t>dd-mmm-yy (set by ECW)</t>
  </si>
  <si>
    <t>DROPDOWN</t>
  </si>
  <si>
    <t>mm-dd-yy</t>
  </si>
  <si>
    <t>EMAIL</t>
  </si>
  <si>
    <t>NAME</t>
  </si>
  <si>
    <t>PICTURE</t>
  </si>
  <si>
    <r>
      <t>CONTACTS</t>
    </r>
    <r>
      <rPr>
        <sz val="11"/>
        <color theme="1"/>
        <rFont val="Calibri"/>
        <family val="2"/>
      </rPr>
      <t xml:space="preserve"> - To be kept up-to-date during each reporting windows</t>
    </r>
  </si>
  <si>
    <r>
      <t xml:space="preserve">Notes </t>
    </r>
    <r>
      <rPr>
        <sz val="11"/>
        <color theme="1"/>
        <rFont val="Calibri"/>
        <family val="2"/>
      </rPr>
      <t>on certification process</t>
    </r>
  </si>
  <si>
    <t>Focal point role</t>
  </si>
  <si>
    <t>Name</t>
  </si>
  <si>
    <t>Position</t>
  </si>
  <si>
    <t>Email</t>
  </si>
  <si>
    <t>Organization</t>
  </si>
  <si>
    <t>This is to certify that the statement of income and expenditure is correct and that expenditures correspond to the approved project and project budget for which funds have been received.</t>
  </si>
  <si>
    <t>Financial reporting</t>
  </si>
  <si>
    <t>_</t>
  </si>
  <si>
    <r>
      <rPr>
        <b/>
        <sz val="9"/>
        <color theme="1"/>
        <rFont val="Calibri"/>
        <family val="2"/>
        <scheme val="minor"/>
      </rPr>
      <t>For annual reporting:</t>
    </r>
    <r>
      <rPr>
        <sz val="9"/>
        <color theme="1"/>
        <rFont val="Calibri"/>
        <family val="2"/>
        <scheme val="minor"/>
      </rPr>
      <t xml:space="preserve">
- For each annual reporting the expenditure report needs to be certified. Certification has to be entered manually in the Reporting window table above.</t>
    </r>
  </si>
  <si>
    <r>
      <rPr>
        <b/>
        <sz val="9"/>
        <color theme="1" tint="0.14999847407452621"/>
        <rFont val="Calibri (Body)"/>
      </rPr>
      <t xml:space="preserve">For final report:
</t>
    </r>
    <r>
      <rPr>
        <sz val="9"/>
        <color theme="1" tint="0.14999847407452621"/>
        <rFont val="Calibri"/>
        <family val="2"/>
        <scheme val="minor"/>
      </rPr>
      <t>- For the final reporting, the expenditure report needs to be certified with a signatue - please add a picture to the 'Certifier signature' section of this sheet.</t>
    </r>
  </si>
  <si>
    <r>
      <t xml:space="preserve">ECW FINANCE TEMPLATE
</t>
    </r>
    <r>
      <rPr>
        <sz val="18"/>
        <color theme="9"/>
        <rFont val="Impact"/>
        <family val="2"/>
      </rPr>
      <t>ECW GRANT BUDGET</t>
    </r>
  </si>
  <si>
    <t>PROGRAMME COSTS</t>
  </si>
  <si>
    <t>ORIGINAL BUDGET</t>
  </si>
  <si>
    <r>
      <t xml:space="preserve">BUDGET REVISION - </t>
    </r>
    <r>
      <rPr>
        <i/>
        <sz val="11"/>
        <color rgb="FFC00000"/>
        <rFont val="Calibri (Body)"/>
      </rPr>
      <t>to be filled only if needed</t>
    </r>
  </si>
  <si>
    <t>TEXT</t>
  </si>
  <si>
    <t>MANUAL</t>
  </si>
  <si>
    <t>dd-mmm-yy</t>
  </si>
  <si>
    <t>Outcome</t>
  </si>
  <si>
    <t>Output</t>
  </si>
  <si>
    <t>Intervention area</t>
  </si>
  <si>
    <t>Gender targeted
(No/Yes)</t>
  </si>
  <si>
    <t>Disability marker</t>
  </si>
  <si>
    <t>Total amount</t>
  </si>
  <si>
    <t xml:space="preserve">Revised amount </t>
  </si>
  <si>
    <t>Variance (auto)</t>
  </si>
  <si>
    <t>Date of revision</t>
  </si>
  <si>
    <r>
      <t>Comments</t>
    </r>
    <r>
      <rPr>
        <sz val="11"/>
        <color theme="1" tint="0.14999847407452621"/>
        <rFont val="Calibri"/>
        <family val="2"/>
        <scheme val="minor"/>
      </rPr>
      <t xml:space="preserve">
(for revisions only)</t>
    </r>
  </si>
  <si>
    <t>Intervention code</t>
  </si>
  <si>
    <t>Gender marker list</t>
  </si>
  <si>
    <t>Type of cost</t>
  </si>
  <si>
    <t>Intervention</t>
  </si>
  <si>
    <t>Gender marker</t>
  </si>
  <si>
    <t>New total amount</t>
  </si>
  <si>
    <t>Variance</t>
  </si>
  <si>
    <t>Comments on revision</t>
  </si>
  <si>
    <t>Gender-Based Violence (GBV) Risk Mitigation</t>
  </si>
  <si>
    <t>0 - Gender unaware</t>
  </si>
  <si>
    <t>Please specify</t>
  </si>
  <si>
    <t>'ADMIN - LISTS'!AS4#</t>
  </si>
  <si>
    <t>Programme costs</t>
  </si>
  <si>
    <t>Gender targeted teaching and learning</t>
  </si>
  <si>
    <t>2a - Gender responsive</t>
  </si>
  <si>
    <t>'ADMIN - LISTS'!AT4#</t>
  </si>
  <si>
    <t>'ADMIN - LISTS'!AU4#</t>
  </si>
  <si>
    <t>Gender targeted participation, empowerment, and coordination</t>
  </si>
  <si>
    <t>Select an intervention area first</t>
  </si>
  <si>
    <t>'ADMIN - LISTS'!AV4#</t>
  </si>
  <si>
    <t>Distance learning</t>
  </si>
  <si>
    <t>'ADMIN - LISTS'!AW4#</t>
  </si>
  <si>
    <t>2b - Gender transformative</t>
  </si>
  <si>
    <t>'ADMIN - LISTS'!AX4#</t>
  </si>
  <si>
    <t>'ADMIN - LISTS'!AY4#</t>
  </si>
  <si>
    <t>'ADMIN - LISTS'!AZ4#</t>
  </si>
  <si>
    <t>'ADMIN - LISTS'!BA4#</t>
  </si>
  <si>
    <t>'ADMIN - LISTS'!BB4#</t>
  </si>
  <si>
    <t>'ADMIN - LISTS'!BC4#</t>
  </si>
  <si>
    <t>'ADMIN - LISTS'!BD4#</t>
  </si>
  <si>
    <t>'ADMIN - LISTS'!BE4#</t>
  </si>
  <si>
    <t>'ADMIN - LISTS'!BF4#</t>
  </si>
  <si>
    <t>'ADMIN - LISTS'!BG4#</t>
  </si>
  <si>
    <r>
      <t>PROGRAMME COSTS</t>
    </r>
    <r>
      <rPr>
        <sz val="11"/>
        <color rgb="FF000000"/>
        <rFont val="Calibri"/>
        <family val="2"/>
        <scheme val="minor"/>
      </rPr>
      <t xml:space="preserve"> (auto): </t>
    </r>
  </si>
  <si>
    <t>OPERATIONAL COSTS</t>
  </si>
  <si>
    <r>
      <rPr>
        <u/>
        <sz val="11"/>
        <color theme="1"/>
        <rFont val="Calibri (Body)"/>
      </rPr>
      <t>Operational costs relate to:</t>
    </r>
    <r>
      <rPr>
        <sz val="11"/>
        <color theme="1"/>
        <rFont val="Calibri"/>
        <family val="2"/>
        <scheme val="minor"/>
      </rPr>
      <t xml:space="preserve">
1) Office running costs and security expenses, office stationary/supplies, and utilities such as telecommunications, internet, and office rental and other direct costs, including expenses for monitoring, evaluation and reporting, related to the implementation of the project
2) In-country management &amp; support staff,  pro-rated to their contribution to the programme (representation, planning, coordination, logistics, admin, finance)
3) Other costs s pro-rated to their contribution to the programme such as (venue, travel, etc.)</t>
    </r>
  </si>
  <si>
    <r>
      <t xml:space="preserve">BUDGET PER YEAR - </t>
    </r>
    <r>
      <rPr>
        <i/>
        <sz val="11"/>
        <color rgb="FFC00000"/>
        <rFont val="Calibri (Body)"/>
      </rPr>
      <t>based on grant start and end date</t>
    </r>
  </si>
  <si>
    <t>BUDGET REVISION - Check finance guidance</t>
  </si>
  <si>
    <t>PERCENTAGE</t>
  </si>
  <si>
    <t>Cost description</t>
  </si>
  <si>
    <t>Revised amount</t>
  </si>
  <si>
    <t>Operation costs</t>
  </si>
  <si>
    <r>
      <t>OPERATIONAL COSTS</t>
    </r>
    <r>
      <rPr>
        <sz val="11"/>
        <rFont val="Calibri (Body)"/>
      </rPr>
      <t xml:space="preserve"> (auto): </t>
    </r>
  </si>
  <si>
    <r>
      <t xml:space="preserve">BUDGET OVERVIEW AND </t>
    </r>
    <r>
      <rPr>
        <b/>
        <sz val="12"/>
        <color theme="7" tint="-0.249977111117893"/>
        <rFont val="Calibri (Body)"/>
      </rPr>
      <t>REVISION</t>
    </r>
    <r>
      <rPr>
        <b/>
        <sz val="12"/>
        <color theme="1"/>
        <rFont val="Calibri"/>
        <family val="2"/>
        <scheme val="minor"/>
      </rPr>
      <t xml:space="preserve"> - </t>
    </r>
    <r>
      <rPr>
        <sz val="12"/>
        <color theme="1"/>
        <rFont val="Calibri"/>
        <family val="2"/>
        <scheme val="minor"/>
      </rPr>
      <t>Enter</t>
    </r>
    <r>
      <rPr>
        <b/>
        <sz val="12"/>
        <color theme="1"/>
        <rFont val="Calibri"/>
        <family val="2"/>
        <scheme val="minor"/>
      </rPr>
      <t xml:space="preserve"> </t>
    </r>
    <r>
      <rPr>
        <b/>
        <sz val="12"/>
        <color theme="9"/>
        <rFont val="Calibri (Body)"/>
      </rPr>
      <t xml:space="preserve">Indirect Support Costs in percentage </t>
    </r>
    <r>
      <rPr>
        <sz val="12"/>
        <color theme="1"/>
        <rFont val="Calibri (Body)"/>
      </rPr>
      <t>and</t>
    </r>
    <r>
      <rPr>
        <sz val="12"/>
        <color theme="9"/>
        <rFont val="Calibri (Body)"/>
      </rPr>
      <t xml:space="preserve"> </t>
    </r>
    <r>
      <rPr>
        <b/>
        <sz val="12"/>
        <color theme="9"/>
        <rFont val="Calibri (Body)"/>
      </rPr>
      <t>Comments</t>
    </r>
    <r>
      <rPr>
        <sz val="12"/>
        <color theme="1"/>
        <rFont val="Calibri"/>
        <family val="2"/>
        <scheme val="minor"/>
      </rPr>
      <t xml:space="preserve"> only</t>
    </r>
  </si>
  <si>
    <t>Type of budget</t>
  </si>
  <si>
    <t>Outcome/Output</t>
  </si>
  <si>
    <t>Costs</t>
  </si>
  <si>
    <t>Percentage cost</t>
  </si>
  <si>
    <t>Revised costs</t>
  </si>
  <si>
    <t>Comments</t>
  </si>
  <si>
    <r>
      <rPr>
        <b/>
        <sz val="11"/>
        <color theme="1"/>
        <rFont val="Calibri"/>
        <family val="2"/>
        <scheme val="minor"/>
      </rPr>
      <t>Programme costs</t>
    </r>
    <r>
      <rPr>
        <sz val="11"/>
        <color theme="1"/>
        <rFont val="Calibri"/>
        <family val="2"/>
        <scheme val="minor"/>
      </rPr>
      <t xml:space="preserve">
(aggregated by outcomes)</t>
    </r>
  </si>
  <si>
    <t>Total programme costs</t>
  </si>
  <si>
    <t>Operational costs</t>
  </si>
  <si>
    <t>Total operational costs</t>
  </si>
  <si>
    <t>Other</t>
  </si>
  <si>
    <t>Indirect support costs</t>
  </si>
  <si>
    <t>Total budget</t>
  </si>
  <si>
    <r>
      <t xml:space="preserve">ECW FINANCE TEMPLATE
</t>
    </r>
    <r>
      <rPr>
        <sz val="18"/>
        <color rgb="FFFF9627"/>
        <rFont val="Impact"/>
        <family val="2"/>
      </rPr>
      <t>Expenditures report</t>
    </r>
  </si>
  <si>
    <t>Grant reference number :</t>
  </si>
  <si>
    <t>1 - Expenditure overview</t>
  </si>
  <si>
    <t>INPUT USD IN WHITE CELLS</t>
  </si>
  <si>
    <t>Description</t>
  </si>
  <si>
    <t xml:space="preserve">  </t>
  </si>
  <si>
    <t>Cumulative Expenditure</t>
  </si>
  <si>
    <t>Percentage</t>
  </si>
  <si>
    <t>Helper</t>
  </si>
  <si>
    <t>B. Programme actual expenses</t>
  </si>
  <si>
    <t>Automatic and based on PROGRAMME COSTS (table 2)</t>
  </si>
  <si>
    <t>C. Operational actual expenses</t>
  </si>
  <si>
    <t>Automatic and based on OPERATIONAL COSTS (table 3)</t>
  </si>
  <si>
    <t>D. Outstanding cash advances*</t>
  </si>
  <si>
    <r>
      <t xml:space="preserve">To be updated based on the balance at the end of each year. </t>
    </r>
    <r>
      <rPr>
        <b/>
        <i/>
        <u/>
        <sz val="9"/>
        <color rgb="FFC00000"/>
        <rFont val="Calibri (Body)"/>
      </rPr>
      <t>Please overwrite.</t>
    </r>
  </si>
  <si>
    <t>E. Indirect costs</t>
  </si>
  <si>
    <r>
      <t>Available funds</t>
    </r>
    <r>
      <rPr>
        <sz val="11"/>
        <color rgb="FF000000"/>
        <rFont val="Calibri"/>
        <family val="2"/>
        <scheme val="minor"/>
      </rPr>
      <t xml:space="preserve"> (A-(B+C+D+E)) =</t>
    </r>
  </si>
  <si>
    <t>* "Outstanding cash advances" include undelivered purchase orders, payment commitments for implementing partners and travel advances approved but not yet paid.</t>
  </si>
  <si>
    <t>Guidance for section 2, 3 and 4</t>
  </si>
  <si>
    <r>
      <t xml:space="preserve">Actual Expenditures must be reported as </t>
    </r>
    <r>
      <rPr>
        <b/>
        <u/>
        <sz val="14"/>
        <color rgb="FFC00000"/>
        <rFont val="Calibri (Body)"/>
      </rPr>
      <t>cumulative by the end of each year</t>
    </r>
    <r>
      <rPr>
        <sz val="14"/>
        <color theme="1"/>
        <rFont val="Calibri"/>
        <family val="2"/>
        <scheme val="minor"/>
      </rPr>
      <t xml:space="preserve">, e.g., 2022 should include expenses incurred in earlier years. Please note that actual expenses </t>
    </r>
    <r>
      <rPr>
        <b/>
        <u/>
        <sz val="14"/>
        <color rgb="FFC00000"/>
        <rFont val="Calibri (Body)"/>
      </rPr>
      <t>must not</t>
    </r>
    <r>
      <rPr>
        <sz val="14"/>
        <color theme="1"/>
        <rFont val="Calibri"/>
        <family val="2"/>
        <scheme val="minor"/>
      </rPr>
      <t xml:space="preserve"> include outstanding cash advances.</t>
    </r>
  </si>
  <si>
    <r>
      <t xml:space="preserve">2 - Details of Expenditures - PROGRAMME COST - </t>
    </r>
    <r>
      <rPr>
        <b/>
        <u/>
        <sz val="11"/>
        <rFont val="Calibri (Body)"/>
      </rPr>
      <t xml:space="preserve">CUMULATIVE </t>
    </r>
  </si>
  <si>
    <t>AUTO FROM BUDGET</t>
  </si>
  <si>
    <t>Output (aggregated)</t>
  </si>
  <si>
    <t>Reporting window 1 - Actual expenses</t>
  </si>
  <si>
    <t>Reporting window 2 - Actual expenses</t>
  </si>
  <si>
    <t>Reporting window 3 - Actual expenses</t>
  </si>
  <si>
    <t>Reporting window 4 - Actual expenses</t>
  </si>
  <si>
    <t>Reporting window 5 - Actual expenses</t>
  </si>
  <si>
    <t>ACTUAL EXPENSES</t>
  </si>
  <si>
    <r>
      <t xml:space="preserve">3 - Details of Expenditures - OPERATIONS COST - </t>
    </r>
    <r>
      <rPr>
        <b/>
        <u/>
        <sz val="11"/>
        <rFont val="Calibri (Body)"/>
      </rPr>
      <t>CUMULATIVE</t>
    </r>
  </si>
  <si>
    <t>Expenditure description</t>
  </si>
  <si>
    <r>
      <t>OPERATIONS COSTS</t>
    </r>
    <r>
      <rPr>
        <sz val="11"/>
        <color rgb="FF000000"/>
        <rFont val="Calibri"/>
        <family val="2"/>
        <scheme val="minor"/>
      </rPr>
      <t xml:space="preserve"> (auto): </t>
    </r>
  </si>
  <si>
    <t>4 - Total expenditures</t>
  </si>
  <si>
    <t>Type of expenditures</t>
  </si>
  <si>
    <t>Programme and operation costs</t>
  </si>
  <si>
    <t>Automatic, applies sum of table 2 + 3 (Programme and Operations costs)</t>
  </si>
  <si>
    <t>Manual</t>
  </si>
  <si>
    <t xml:space="preserve">   Operational costs percentage</t>
  </si>
  <si>
    <t>Automatic</t>
  </si>
  <si>
    <t xml:space="preserve">   Indirect support costs percentage</t>
  </si>
  <si>
    <r>
      <t>TOTAL EXPENDITURES</t>
    </r>
    <r>
      <rPr>
        <sz val="11"/>
        <color theme="1"/>
        <rFont val="Calibri"/>
        <family val="2"/>
        <scheme val="minor"/>
      </rPr>
      <t xml:space="preserve"> (auto):</t>
    </r>
  </si>
  <si>
    <r>
      <t>ECW FINANCE TEMPLATE</t>
    </r>
    <r>
      <rPr>
        <sz val="18"/>
        <color theme="8"/>
        <rFont val="Impact"/>
        <family val="2"/>
      </rPr>
      <t xml:space="preserve">
Delivery Chain Mapping</t>
    </r>
  </si>
  <si>
    <r>
      <t xml:space="preserve">If the start date for activities predates the disbursement of first installment of ECW sub-grant, please explain the implementation arrangement in the Comments/Remarks field (e.g. partner or agency pre-financing,  pre-existing agreement, etc.) 
Only list organizations that received a grant directly from the ECW grant recipient ogranization (ECW &gt; ECW Grant recipient ogranization &gt; Direct sub-grantee). Please do not add in this table sub-grantee organizations that received grants from sub-grantees themselves (ECW &gt; ECW Grant recipient organization &gt; Direct sub-grantee &gt; </t>
    </r>
    <r>
      <rPr>
        <strike/>
        <sz val="11"/>
        <color theme="1"/>
        <rFont val="Calibri"/>
        <family val="2"/>
      </rPr>
      <t>Sub-sub grantee</t>
    </r>
    <r>
      <rPr>
        <sz val="11"/>
        <color theme="1"/>
        <rFont val="Calibri"/>
        <family val="2"/>
      </rPr>
      <t>)</t>
    </r>
  </si>
  <si>
    <t>Is your organization providing sub-grants to partners</t>
  </si>
  <si>
    <r>
      <t xml:space="preserve">If </t>
    </r>
    <r>
      <rPr>
        <b/>
        <sz val="10"/>
        <color rgb="FFFF0000"/>
        <rFont val="Calibri"/>
        <family val="2"/>
      </rPr>
      <t>Yes</t>
    </r>
    <r>
      <rPr>
        <sz val="10"/>
        <color rgb="FFFF0000"/>
        <rFont val="Calibri"/>
        <family val="2"/>
      </rPr>
      <t>, please fill the below table.</t>
    </r>
  </si>
  <si>
    <t>Outstanding cash advances</t>
  </si>
  <si>
    <t>Difference</t>
  </si>
  <si>
    <r>
      <t xml:space="preserve">If </t>
    </r>
    <r>
      <rPr>
        <b/>
        <sz val="10"/>
        <color rgb="FFFF0000"/>
        <rFont val="Calibri"/>
        <family val="2"/>
      </rPr>
      <t>Yes</t>
    </r>
    <r>
      <rPr>
        <sz val="10"/>
        <color rgb="FFFF0000"/>
        <rFont val="Calibri"/>
        <family val="2"/>
      </rPr>
      <t>, to the above question, please fill the below table:</t>
    </r>
  </si>
  <si>
    <t>AMOUNT IN USD</t>
  </si>
  <si>
    <t>TYPE OF ORGANIZATION
Please select ‘yes’ if your organization meets the criteria described in the definition box --&gt;</t>
  </si>
  <si>
    <r>
      <t>Sub-grantee/IP - name</t>
    </r>
    <r>
      <rPr>
        <sz val="11"/>
        <color rgb="FFC00000"/>
        <rFont val="Calibri"/>
        <family val="2"/>
        <scheme val="minor"/>
      </rPr>
      <t xml:space="preserve">
(please list only </t>
    </r>
    <r>
      <rPr>
        <sz val="11"/>
        <color rgb="FFC00000"/>
        <rFont val="Calibri (Body)"/>
      </rPr>
      <t>direct sub-grantees</t>
    </r>
    <r>
      <rPr>
        <sz val="11"/>
        <color rgb="FFC00000"/>
        <rFont val="Calibri"/>
        <family val="2"/>
        <scheme val="minor"/>
      </rPr>
      <t>)*</t>
    </r>
  </si>
  <si>
    <t>Sub-grantee/IP - type</t>
  </si>
  <si>
    <t>Comments/Remarks</t>
  </si>
  <si>
    <t>Women Organization*</t>
  </si>
  <si>
    <t>Organization of Persons with Disabilities**</t>
  </si>
  <si>
    <t>Refugee-Led Organization***</t>
  </si>
  <si>
    <t>Working with implementing partners</t>
  </si>
  <si>
    <t>No</t>
  </si>
  <si>
    <t>Important definitions:</t>
  </si>
  <si>
    <r>
      <rPr>
        <b/>
        <sz val="11"/>
        <color theme="1"/>
        <rFont val="Calibri"/>
        <family val="2"/>
      </rPr>
      <t>In-country organizations</t>
    </r>
    <r>
      <rPr>
        <sz val="11"/>
        <color theme="1"/>
        <rFont val="Calibri"/>
        <family val="2"/>
      </rPr>
      <t xml:space="preserve"> are “Organizations engaged in relief that are headquartered and operating in their own aid recipient country and which are not affiliated to an international NGO. This includes National NGOs/CSOs (National NGOs/CSOs operating in the aid recipient country in which they are headquartered, working in multiple subnational regions, and not affiliated to an international NGO. This category can also include national faith-based organisations) and Local NGOs/CSOs (Local NGOs/CSOs operating in a specific, geographically defined, subnational area of an aid recipient country, without affiliation to an international NGO/CSO. This category can also include community-based organisations and local faith-based organisations).</t>
    </r>
  </si>
  <si>
    <t>Tables</t>
  </si>
  <si>
    <t>General information</t>
  </si>
  <si>
    <t>Budget</t>
  </si>
  <si>
    <t>Expenditures</t>
  </si>
  <si>
    <t>Delivery Chain Mapping</t>
  </si>
  <si>
    <t>ecw_finance_report_information</t>
  </si>
  <si>
    <t>ecw_finance_budget_pc</t>
  </si>
  <si>
    <t>ecw_finance_expenditures_overview</t>
  </si>
  <si>
    <t>ecw_finance_dcm</t>
  </si>
  <si>
    <t>ecw_finance_reporting_windows</t>
  </si>
  <si>
    <t>ecw_finance_budget_oc</t>
  </si>
  <si>
    <t>ecw_finance_pc</t>
  </si>
  <si>
    <t>ecw_finance_contacts</t>
  </si>
  <si>
    <t>ecw_finance_budget_totals</t>
  </si>
  <si>
    <t>ecw_finance_oc</t>
  </si>
  <si>
    <t>ecw_finance_project_cost</t>
  </si>
  <si>
    <t>Covid-19 related report</t>
  </si>
  <si>
    <t>Type of investment</t>
  </si>
  <si>
    <t>GM GRN</t>
  </si>
  <si>
    <t>GCL GRN</t>
  </si>
  <si>
    <t>Lead grantee</t>
  </si>
  <si>
    <t>Lead grantee GRN</t>
  </si>
  <si>
    <t>SC reference</t>
  </si>
  <si>
    <t>Current end date (auto)</t>
  </si>
  <si>
    <t>Grant status (auto)</t>
  </si>
  <si>
    <t>Duration</t>
  </si>
  <si>
    <t>Response</t>
  </si>
  <si>
    <t>Funding source</t>
  </si>
  <si>
    <t>Grant NCE date</t>
  </si>
  <si>
    <t>Excom approval date</t>
  </si>
  <si>
    <t>MAR21 GRN</t>
  </si>
  <si>
    <t>M&amp;E GRN</t>
  </si>
  <si>
    <t>Parent organization</t>
  </si>
  <si>
    <t>Processing status</t>
  </si>
  <si>
    <t>Grantee(s) Selected</t>
  </si>
  <si>
    <t>Number of Grantee(s)</t>
  </si>
  <si>
    <t>Amount in USD</t>
  </si>
  <si>
    <t>PA Sent to FSO</t>
  </si>
  <si>
    <t>PA Date sent to FSO</t>
  </si>
  <si>
    <t>Required documents from FSO</t>
  </si>
  <si>
    <t>FSO Status</t>
  </si>
  <si>
    <t>Actions on FSO Feedback</t>
  </si>
  <si>
    <t>FTR Info Sent to Finance</t>
  </si>
  <si>
    <t>Date FTR info sent</t>
  </si>
  <si>
    <t>Missing Info</t>
  </si>
  <si>
    <t>Date cleared</t>
  </si>
  <si>
    <t>Date FTR Sent to FSO</t>
  </si>
  <si>
    <t>GCL Sent to Grantee</t>
  </si>
  <si>
    <t>Date GCL returned</t>
  </si>
  <si>
    <t>Date disbursed (1st)</t>
  </si>
  <si>
    <t>Focal point name</t>
  </si>
  <si>
    <t>ECW Focal point</t>
  </si>
  <si>
    <t>Grant description</t>
  </si>
  <si>
    <t>Focal point email</t>
  </si>
  <si>
    <t>Grant cancelled</t>
  </si>
  <si>
    <t>Global</t>
  </si>
  <si>
    <t>AF</t>
  </si>
  <si>
    <t>UNICEF</t>
  </si>
  <si>
    <t>17-ECW-ACC-BI-05-GLO-UNI</t>
  </si>
  <si>
    <t>17-ECW-0005</t>
  </si>
  <si>
    <t>Yes</t>
  </si>
  <si>
    <t>[List]</t>
  </si>
  <si>
    <t>SC170406; SC170198</t>
  </si>
  <si>
    <t>2019-06-30</t>
  </si>
  <si>
    <t>Completed</t>
  </si>
  <si>
    <t>1y, 11m, 29d</t>
  </si>
  <si>
    <t>Hybrid</t>
  </si>
  <si>
    <t/>
  </si>
  <si>
    <t>12 - Fund transfer</t>
  </si>
  <si>
    <t>CAR</t>
  </si>
  <si>
    <t>FER</t>
  </si>
  <si>
    <t>INTERSOS</t>
  </si>
  <si>
    <t>17-ECW-FER-10-CAF-ITS</t>
  </si>
  <si>
    <t>17-ECW-0010</t>
  </si>
  <si>
    <t>2018-10-31</t>
  </si>
  <si>
    <t>1y, 1m, 11d</t>
  </si>
  <si>
    <t>Trust fund</t>
  </si>
  <si>
    <t>INT-CAR-FER</t>
  </si>
  <si>
    <t>NRC</t>
  </si>
  <si>
    <t>17-ECW-FER-11-CAF-NRC</t>
  </si>
  <si>
    <t>17-ECW-0011</t>
  </si>
  <si>
    <t>2018-10-22</t>
  </si>
  <si>
    <t>1y, 1m, 30d</t>
  </si>
  <si>
    <t>NRC-CAR-FER</t>
  </si>
  <si>
    <t>Plan</t>
  </si>
  <si>
    <t>17-ECW-FER-12-CAF-PLA</t>
  </si>
  <si>
    <t>17-ECW-0012</t>
  </si>
  <si>
    <t>2018-11-30</t>
  </si>
  <si>
    <t>1y, 3m, 7d</t>
  </si>
  <si>
    <t>PLA-CAR-FER</t>
  </si>
  <si>
    <t>Madagascar</t>
  </si>
  <si>
    <t>UNESCO</t>
  </si>
  <si>
    <t>17-ECW-FER-13-MDG-UES</t>
  </si>
  <si>
    <t>17-ECW-0013</t>
  </si>
  <si>
    <t>2019-02-28</t>
  </si>
  <si>
    <t>1y, 6m, 5d</t>
  </si>
  <si>
    <t>UNE-MDG-FER</t>
  </si>
  <si>
    <t>17-ECW-FER-15-MDG-UNI</t>
  </si>
  <si>
    <t>17-ECW-0015</t>
  </si>
  <si>
    <t>SC170476</t>
  </si>
  <si>
    <t>2018-08-22</t>
  </si>
  <si>
    <t>0y, 11m, 30d</t>
  </si>
  <si>
    <t>UNI-MDG-FER</t>
  </si>
  <si>
    <t>Somalia</t>
  </si>
  <si>
    <t>ADRA</t>
  </si>
  <si>
    <t>17-ECW-FER-16-SOM-ADR</t>
  </si>
  <si>
    <t>17-ECW-0016</t>
  </si>
  <si>
    <t>2018-07-31</t>
  </si>
  <si>
    <t>ADR-SOM-FER</t>
  </si>
  <si>
    <t>BREC</t>
  </si>
  <si>
    <t>17-ECW-FER-17-SOM-BRE</t>
  </si>
  <si>
    <t>17-ECW-0017</t>
  </si>
  <si>
    <t>2018-04-07</t>
  </si>
  <si>
    <t>0y, 6m, 0d</t>
  </si>
  <si>
    <t>BRE-SOM-FER</t>
  </si>
  <si>
    <t>CISP</t>
  </si>
  <si>
    <t>17-ECW-FER-18-SOM-CIS</t>
  </si>
  <si>
    <t>17-ECW-0018</t>
  </si>
  <si>
    <t>2018-05-31</t>
  </si>
  <si>
    <t>0y, 9m, 30d</t>
  </si>
  <si>
    <t>CIS-SOM-FER</t>
  </si>
  <si>
    <t>FENPS</t>
  </si>
  <si>
    <t>17-ECW-FER-19-SOM-FEN</t>
  </si>
  <si>
    <t>17-ECW-0019</t>
  </si>
  <si>
    <t>FEN-SOM-FER</t>
  </si>
  <si>
    <t>17-ECW-FER-20-SOM-ITS</t>
  </si>
  <si>
    <t>17-ECW-0020</t>
  </si>
  <si>
    <t>2018-08-31</t>
  </si>
  <si>
    <t>INT-SOM-FER</t>
  </si>
  <si>
    <t>NCA</t>
  </si>
  <si>
    <t>17-ECW-FER-21-SOM-NCA</t>
  </si>
  <si>
    <t>17-ECW-0021</t>
  </si>
  <si>
    <t>2018-03-31</t>
  </si>
  <si>
    <t>0y, 6m, 30d</t>
  </si>
  <si>
    <t>NCA-SOM-FER</t>
  </si>
  <si>
    <t>17-ECW-FER-22-SOM-NRC</t>
  </si>
  <si>
    <t>17-ECW-0022</t>
  </si>
  <si>
    <t>NRC-SOM-FER</t>
  </si>
  <si>
    <t>Relief International</t>
  </si>
  <si>
    <t>17-ECW-FER-23-SOM-REI</t>
  </si>
  <si>
    <t>17-ECW-0023</t>
  </si>
  <si>
    <t>2018-05-30</t>
  </si>
  <si>
    <t>0y, 9m, 29d</t>
  </si>
  <si>
    <t>RIN-SOM-FER</t>
  </si>
  <si>
    <t>Save the Children</t>
  </si>
  <si>
    <t>17-ECW-FER-24-SOM-STC</t>
  </si>
  <si>
    <t>17-ECW-0024</t>
  </si>
  <si>
    <t>0y, 11m, 2d</t>
  </si>
  <si>
    <t>STC-SOM-FER</t>
  </si>
  <si>
    <t>SCCS</t>
  </si>
  <si>
    <t>17-ECW-FER-25-SOM-SCC</t>
  </si>
  <si>
    <t>17-ECW-0025</t>
  </si>
  <si>
    <t>0y, 8m, 30d</t>
  </si>
  <si>
    <t>SCC-SOM-FER</t>
  </si>
  <si>
    <t>SHARDO</t>
  </si>
  <si>
    <t>17-ECW-FER-26-SOM-SHO</t>
  </si>
  <si>
    <t>17-ECW-0026</t>
  </si>
  <si>
    <t>SRD-SOM-FER</t>
  </si>
  <si>
    <t>SWISSO Kalmo</t>
  </si>
  <si>
    <t>17-ECW-FER-27-SOM-SWK</t>
  </si>
  <si>
    <t>17-ECW-0027</t>
  </si>
  <si>
    <t>SWI-SOM-FER</t>
  </si>
  <si>
    <t>Ukraine</t>
  </si>
  <si>
    <t>17-ECW-FER-28-UKR-STC</t>
  </si>
  <si>
    <t>17-ECW-0028</t>
  </si>
  <si>
    <t>STC-UKR-FER</t>
  </si>
  <si>
    <t>17-ECW-FER-29-CAF-UNI</t>
  </si>
  <si>
    <t>17-ECW-0029-CAR</t>
  </si>
  <si>
    <t>SC170450</t>
  </si>
  <si>
    <t>2018-10-30</t>
  </si>
  <si>
    <t>1y, 2m, 6d</t>
  </si>
  <si>
    <t>17-ECW-0029</t>
  </si>
  <si>
    <t>UNI-CAR-FER</t>
  </si>
  <si>
    <t>Peru</t>
  </si>
  <si>
    <t>17-ECW-FER-31-PER-UES</t>
  </si>
  <si>
    <t>17-ECW-0031</t>
  </si>
  <si>
    <t>2018-09-30</t>
  </si>
  <si>
    <t>1y, 0m, 29d</t>
  </si>
  <si>
    <t>UNE-PER-FER</t>
  </si>
  <si>
    <t>Uganda</t>
  </si>
  <si>
    <t>AVSI</t>
  </si>
  <si>
    <t>17-ECW-FER-32-UGA-AVS</t>
  </si>
  <si>
    <t>17-ECW-0032</t>
  </si>
  <si>
    <t>2018-10-25</t>
  </si>
  <si>
    <t>AVS-UGA-FER</t>
  </si>
  <si>
    <t>Finn Church Aid</t>
  </si>
  <si>
    <t>17-ECW-FER-33-UGA-FCA</t>
  </si>
  <si>
    <t>17-ECW-0033</t>
  </si>
  <si>
    <t>FCA-UGA-FER</t>
  </si>
  <si>
    <t>17-ECW-FER-34-UGA-NRC</t>
  </si>
  <si>
    <t>17-ECW-0034</t>
  </si>
  <si>
    <t>NRC-UGA-FER</t>
  </si>
  <si>
    <t>17-ECW-FER-35-UGA-PLA</t>
  </si>
  <si>
    <t>17-ECW-0035</t>
  </si>
  <si>
    <t>2018-10-29</t>
  </si>
  <si>
    <t>PLA-UGA-FER</t>
  </si>
  <si>
    <t>17-ECW-FER-36-UGA-STC</t>
  </si>
  <si>
    <t>17-ECW-0036</t>
  </si>
  <si>
    <t>STC-UGA-FER</t>
  </si>
  <si>
    <t>17-ECW-FER-37-UGA-UES</t>
  </si>
  <si>
    <t>17-ECW-0037</t>
  </si>
  <si>
    <t>2018-11-13</t>
  </si>
  <si>
    <t>0y, 11m, 29d</t>
  </si>
  <si>
    <t>UNE-UGA-FER</t>
  </si>
  <si>
    <t>WAR CHILD</t>
  </si>
  <si>
    <t>17-ECW-FER-38-UGA-WCH</t>
  </si>
  <si>
    <t>17-ECW-0038</t>
  </si>
  <si>
    <t>2018-12-31</t>
  </si>
  <si>
    <t>1y, 2m, 1d</t>
  </si>
  <si>
    <t>WCC-UGA-FER</t>
  </si>
  <si>
    <t>World Vision</t>
  </si>
  <si>
    <t>17-ECW-FER-39-UGA-WVI</t>
  </si>
  <si>
    <t>17-ECW-0039</t>
  </si>
  <si>
    <t>2018-10-26</t>
  </si>
  <si>
    <t>WVU-UGA-FER</t>
  </si>
  <si>
    <t>Nepal</t>
  </si>
  <si>
    <t>17-ECW-FER-40-NPL-PLA</t>
  </si>
  <si>
    <t>17-ECW-0040</t>
  </si>
  <si>
    <t>PLA-NEP-FER</t>
  </si>
  <si>
    <t>17-ECW-FER-41-NPL-STC</t>
  </si>
  <si>
    <t>17-ECW-0041</t>
  </si>
  <si>
    <t>2019-08-31</t>
  </si>
  <si>
    <t>1y, 9m, 29d</t>
  </si>
  <si>
    <t>STC-NEP-FER</t>
  </si>
  <si>
    <t>17-ECW-FER-42-NPL-UES</t>
  </si>
  <si>
    <t>17-ECW-0042</t>
  </si>
  <si>
    <t>2018-08-05</t>
  </si>
  <si>
    <t>UNE-NEP-FER</t>
  </si>
  <si>
    <t>Bangladesh</t>
  </si>
  <si>
    <t>17-ECW-FER-43-BGD-UNI</t>
  </si>
  <si>
    <t>17-ECW-0043</t>
  </si>
  <si>
    <t>SC170612</t>
  </si>
  <si>
    <t>2018-11-12</t>
  </si>
  <si>
    <t>UNI-BNG-FER</t>
  </si>
  <si>
    <t>17-ECW-FER-44-NPL-UNI</t>
  </si>
  <si>
    <t>17-ECW-0044</t>
  </si>
  <si>
    <t>SC170602</t>
  </si>
  <si>
    <t>UNI-NEP-FER</t>
  </si>
  <si>
    <t>Afghanistan</t>
  </si>
  <si>
    <t>IRC</t>
  </si>
  <si>
    <t>17-ECW-FER-45-AFG-IRC</t>
  </si>
  <si>
    <t>17-ECW-0045</t>
  </si>
  <si>
    <t>2019-04-01</t>
  </si>
  <si>
    <t>1y, 1m, 27d</t>
  </si>
  <si>
    <t>IRC-AFG-FER</t>
  </si>
  <si>
    <t>17-ECW-FER-46-AFG-STC</t>
  </si>
  <si>
    <t>17-ECW-0046</t>
  </si>
  <si>
    <t>2019-03-15</t>
  </si>
  <si>
    <t>1y, 2m, 14d</t>
  </si>
  <si>
    <t>17-ECW-0046-Save the Children</t>
  </si>
  <si>
    <t>SCI-AFG-FER</t>
  </si>
  <si>
    <t>WADAN</t>
  </si>
  <si>
    <t>17-ECW-FER-47-AFG-WAD</t>
  </si>
  <si>
    <t>17-ECW-0047</t>
  </si>
  <si>
    <t>2018-12-06</t>
  </si>
  <si>
    <t>WAD-AFG-FER</t>
  </si>
  <si>
    <t>Palestine</t>
  </si>
  <si>
    <t>UNRWA</t>
  </si>
  <si>
    <t>17-ECW-FER-48-PSE-URW</t>
  </si>
  <si>
    <t>17-ECW-0048</t>
  </si>
  <si>
    <t>2019-01-01</t>
  </si>
  <si>
    <t>1y, 0m, 0d</t>
  </si>
  <si>
    <t>UNR-PAL-FER</t>
  </si>
  <si>
    <t>Chad</t>
  </si>
  <si>
    <t>IIN</t>
  </si>
  <si>
    <t>17-ECW-IIN-BI-01-TCD-UNI</t>
  </si>
  <si>
    <t>17-ECW-0001</t>
  </si>
  <si>
    <t>SC160666 | SC170193 | SC170198</t>
  </si>
  <si>
    <t>2020-12-31</t>
  </si>
  <si>
    <t>4y, 1m, 10d</t>
  </si>
  <si>
    <t>UNI-CHA-IIN</t>
  </si>
  <si>
    <t>Syria</t>
  </si>
  <si>
    <t>17-ECW-IIN-BI-02-SYR-UNI</t>
  </si>
  <si>
    <t>17-ECW-0002</t>
  </si>
  <si>
    <t>SC160666 | SC170195</t>
  </si>
  <si>
    <t>2y, 2m, 27d</t>
  </si>
  <si>
    <t>UNI-SYR-IIN</t>
  </si>
  <si>
    <t>Yemen</t>
  </si>
  <si>
    <t>17-ECW-IIN-BI-02-YEM-UNI</t>
  </si>
  <si>
    <t>17-ECW-0004 | 19-ECW-0001</t>
  </si>
  <si>
    <t>SC170405 | SC190168 | SC160666 | SC170198 | SC180008</t>
  </si>
  <si>
    <t>3y, 9m, 1d</t>
  </si>
  <si>
    <t>UNI-YEM-IIN</t>
  </si>
  <si>
    <t>Ethiopia</t>
  </si>
  <si>
    <t>17-ECW-IIN-BI-03-ETH-UNI</t>
  </si>
  <si>
    <t>17-ECW-0003</t>
  </si>
  <si>
    <t>SC170196 | SC170198 | SC180008</t>
  </si>
  <si>
    <t>2020-08-31</t>
  </si>
  <si>
    <t>3y, 4m, 28d</t>
  </si>
  <si>
    <t>17-ECW-0003-UNICEF Ethiopia</t>
  </si>
  <si>
    <t>UNI-ETH-IIN</t>
  </si>
  <si>
    <t>INEE</t>
  </si>
  <si>
    <t>18-ECW-ACC-04-GLO-INE</t>
  </si>
  <si>
    <t>18-ECW-ACC-0004</t>
  </si>
  <si>
    <t>2021-04-30</t>
  </si>
  <si>
    <t>1y, 3m, 13d</t>
  </si>
  <si>
    <t>18-ECW-ACC-10-GLO-UNI</t>
  </si>
  <si>
    <t>18-ECW-0010</t>
  </si>
  <si>
    <t>SC180609</t>
  </si>
  <si>
    <t>2019-07-15</t>
  </si>
  <si>
    <t>GCPEA</t>
  </si>
  <si>
    <t>18-ECW-ACC-11-GLO-GCP</t>
  </si>
  <si>
    <t>18-ECW-0011</t>
  </si>
  <si>
    <t>2019-07-12</t>
  </si>
  <si>
    <t>18-ECW-ACC-13-GLO-INE</t>
  </si>
  <si>
    <t>18-ECW-0013</t>
  </si>
  <si>
    <t>2019-08-01</t>
  </si>
  <si>
    <t>18-ECW-FER-01-UKR-STC</t>
  </si>
  <si>
    <t>18-ECW-0001</t>
  </si>
  <si>
    <t>2018-08-23</t>
  </si>
  <si>
    <t>Indonesia</t>
  </si>
  <si>
    <t>18-ECW-FER-02-IDN-UNI</t>
  </si>
  <si>
    <t>18-ECW-0022</t>
  </si>
  <si>
    <t>SC180887</t>
  </si>
  <si>
    <t>2019-10-07</t>
  </si>
  <si>
    <t>UNI-IND-FER</t>
  </si>
  <si>
    <t>18-ECW-FER-02-UKR-UNI</t>
  </si>
  <si>
    <t>18-ECW-0002</t>
  </si>
  <si>
    <t>SC170434</t>
  </si>
  <si>
    <t>UNI-UKR-FER</t>
  </si>
  <si>
    <t>DRC</t>
  </si>
  <si>
    <t>18-ECW-FER-03-COD-AVS</t>
  </si>
  <si>
    <t>18-ECW-0003</t>
  </si>
  <si>
    <t>2019-04-20</t>
  </si>
  <si>
    <t>AVS-DRC-FER</t>
  </si>
  <si>
    <t>18-ECW-FER-04-COD-NRC</t>
  </si>
  <si>
    <t>18-ECW-0004</t>
  </si>
  <si>
    <t>2019-05-01</t>
  </si>
  <si>
    <t>18-ECW-FER-05-COD-NRC</t>
  </si>
  <si>
    <t>18-ECW-0005</t>
  </si>
  <si>
    <t>NRC-DRC-FER</t>
  </si>
  <si>
    <t>18-ECW-FER-06-COD-UNI</t>
  </si>
  <si>
    <t>18-ECW-0006</t>
  </si>
  <si>
    <t>SC180362</t>
  </si>
  <si>
    <t>2019-04-16</t>
  </si>
  <si>
    <t>UNI-DRC-FER</t>
  </si>
  <si>
    <t>UNHCR</t>
  </si>
  <si>
    <t>18-ECW-FER-07-UGA-UHC</t>
  </si>
  <si>
    <t>18-ECW-0007</t>
  </si>
  <si>
    <t>2019-12-31</t>
  </si>
  <si>
    <t>1y, 8m, 30d</t>
  </si>
  <si>
    <t>UNH-UGA-FER</t>
  </si>
  <si>
    <t>Papua New Guinea</t>
  </si>
  <si>
    <t>18-ECW-FER-08-PNG-UNI</t>
  </si>
  <si>
    <t>18-ECW-0008</t>
  </si>
  <si>
    <t>SC180505</t>
  </si>
  <si>
    <t>2019-05-09</t>
  </si>
  <si>
    <t>UNI-PNG-FER</t>
  </si>
  <si>
    <t>Lebanon</t>
  </si>
  <si>
    <t>18-ECW-FER-12-LBN-UES</t>
  </si>
  <si>
    <t>18-ECW-MYRP-0012</t>
  </si>
  <si>
    <t>2021-05-30</t>
  </si>
  <si>
    <t>2y, 9m, 1d</t>
  </si>
  <si>
    <t>UNE-LEB-FER</t>
  </si>
  <si>
    <t>Nigeria</t>
  </si>
  <si>
    <t>Street Child</t>
  </si>
  <si>
    <t>18-ECW-FER-20-NGA-SCH</t>
  </si>
  <si>
    <t>18-ECW-0020</t>
  </si>
  <si>
    <t>2019-05-31</t>
  </si>
  <si>
    <t>0y, 7m, 3d</t>
  </si>
  <si>
    <t>STR-NGR-FER</t>
  </si>
  <si>
    <t>18-ECW-FER-21-NGA-PLA</t>
  </si>
  <si>
    <t>18-ECW-0021</t>
  </si>
  <si>
    <t>2019-09-01</t>
  </si>
  <si>
    <t>PLA-NGR-FER</t>
  </si>
  <si>
    <t>18-ECW-FER-23-NGA-STC</t>
  </si>
  <si>
    <t>18-ECW-0023</t>
  </si>
  <si>
    <t>STC-NGR-FER</t>
  </si>
  <si>
    <t>18-ECW-FER-24-IDN-STC</t>
  </si>
  <si>
    <t>18-ECW-0024</t>
  </si>
  <si>
    <t>2020-03-06</t>
  </si>
  <si>
    <t>1y, 4m, 29d</t>
  </si>
  <si>
    <t>STC-IND-FER</t>
  </si>
  <si>
    <t>18-ECW-FER-BI-19-NGA-UNI</t>
  </si>
  <si>
    <t>18-ECW-0019</t>
  </si>
  <si>
    <t>SC180872</t>
  </si>
  <si>
    <t>2019-10-23</t>
  </si>
  <si>
    <t>UNI-NGR-FER</t>
  </si>
  <si>
    <t>18-ECW-MYR-14-BGD-UNI</t>
  </si>
  <si>
    <t>18-ECW-MYRP-0014</t>
  </si>
  <si>
    <t>SC180850</t>
  </si>
  <si>
    <t>2021-09-30</t>
  </si>
  <si>
    <t>2y, 11m, 29d</t>
  </si>
  <si>
    <t>18-ECW-MYRP-0014-UNICEF Bangladesh</t>
  </si>
  <si>
    <t>UNI-BNG-MYR</t>
  </si>
  <si>
    <t>18-ECW-MYR-15-BGD-UHC</t>
  </si>
  <si>
    <t>18-ECW-MYRP-0015</t>
  </si>
  <si>
    <t>18-ECW-MYRP-0015-UNHCR Bangladesh</t>
  </si>
  <si>
    <t>UNH-BNG-MYR</t>
  </si>
  <si>
    <t>18-ECW-MYR-16-BGD-UES</t>
  </si>
  <si>
    <t>18-ECW-MYRP-0016</t>
  </si>
  <si>
    <t>18-ECW-MYRP-0016-UNESCO Bangladesh</t>
  </si>
  <si>
    <t>UNE-BNG-MYR</t>
  </si>
  <si>
    <t>18-ECW-MYR-17-UGA-STC</t>
  </si>
  <si>
    <t>18-ECW-MYRP-0017</t>
  </si>
  <si>
    <t>2022-12-31</t>
  </si>
  <si>
    <t>Ongoing</t>
  </si>
  <si>
    <t>4y, 3m, 30d</t>
  </si>
  <si>
    <t>18-ECW-MYRP-0017-Save the Children Uganda</t>
  </si>
  <si>
    <t>STC-UGA-MYR</t>
  </si>
  <si>
    <t>18-ECW-MYR-18-UGA-UHC</t>
  </si>
  <si>
    <t>18-ECW-MYRP-0018</t>
  </si>
  <si>
    <t>2022-09-30</t>
  </si>
  <si>
    <t>4y, 0m, 29d</t>
  </si>
  <si>
    <t>18-ECW-MYRP-0018-UNHCR Uganda</t>
  </si>
  <si>
    <t>UNH-UGA-MYR</t>
  </si>
  <si>
    <t>UNGEI</t>
  </si>
  <si>
    <t>19-ECW-ACC-01-GLO-UGE</t>
  </si>
  <si>
    <t>19-ECW-ACC-0001</t>
  </si>
  <si>
    <t>SC190263</t>
  </si>
  <si>
    <t>2021-11-30</t>
  </si>
  <si>
    <t>2y, 6m, 19d</t>
  </si>
  <si>
    <t>19-ECW-ACC-02-GLO-UES</t>
  </si>
  <si>
    <t>19-ECW-ACC-0002</t>
  </si>
  <si>
    <t>2023-12-31</t>
  </si>
  <si>
    <t>4y, 2m, 28d</t>
  </si>
  <si>
    <t>19-ECW-ACC-03-GLO-STC</t>
  </si>
  <si>
    <t>19-ECW-ACC-0003</t>
  </si>
  <si>
    <t>2020-03-31</t>
  </si>
  <si>
    <t>0y, 5m, 30d</t>
  </si>
  <si>
    <t>19-ECW-ACC-06-GLO-UHC</t>
  </si>
  <si>
    <t>19-ECW-ACC-0006</t>
  </si>
  <si>
    <t>2y, 11m, 30d</t>
  </si>
  <si>
    <t>CPHA</t>
  </si>
  <si>
    <t>19-ECW-ACC-BI-05-GLO-CPH</t>
  </si>
  <si>
    <t>19-ECW-ACC-0005</t>
  </si>
  <si>
    <t>SC190686</t>
  </si>
  <si>
    <t>2020-12-05</t>
  </si>
  <si>
    <t>Zimbabwe</t>
  </si>
  <si>
    <t>19-ECW-FER-02-ZWE-UNI</t>
  </si>
  <si>
    <t>19-ECW-0002</t>
  </si>
  <si>
    <t>SC190276</t>
  </si>
  <si>
    <t>2019-12-16</t>
  </si>
  <si>
    <t>0y, 7m, 0d</t>
  </si>
  <si>
    <t>19-ECW-0002-UNICEF Zimbabwe</t>
  </si>
  <si>
    <t>UNI-ZIM-FER</t>
  </si>
  <si>
    <t>19-ECW-FER-03-ZWE-WVI</t>
  </si>
  <si>
    <t>19-ECW-0003</t>
  </si>
  <si>
    <t>SC200064</t>
  </si>
  <si>
    <t>2019-11-15</t>
  </si>
  <si>
    <t>WV-ZIM-FER</t>
  </si>
  <si>
    <t>19-ECW-FER-04-ZWE-PLA</t>
  </si>
  <si>
    <t>19-ECW-0004</t>
  </si>
  <si>
    <t>2019-11-21</t>
  </si>
  <si>
    <t>PLA-ZIM-FER</t>
  </si>
  <si>
    <t>19-ECW-FER-05-ZWE-STC</t>
  </si>
  <si>
    <t>19-ECW-0005</t>
  </si>
  <si>
    <t>2020-01-01</t>
  </si>
  <si>
    <t>STC-ZIM-FER</t>
  </si>
  <si>
    <t>Mozambique</t>
  </si>
  <si>
    <t>19-ECW-FER-06-MOZ-WVI</t>
  </si>
  <si>
    <t>19-ECW-0006</t>
  </si>
  <si>
    <t>2020-05-31</t>
  </si>
  <si>
    <t>1y, 1m, 16d</t>
  </si>
  <si>
    <t>WV-MOZ-FER</t>
  </si>
  <si>
    <t>19-ECW-FER-07-MOZ-PLA</t>
  </si>
  <si>
    <t>19-ECW-0007</t>
  </si>
  <si>
    <t>1y, 2m, 24d</t>
  </si>
  <si>
    <t>PLA-MOZ-FER</t>
  </si>
  <si>
    <t>Malawi</t>
  </si>
  <si>
    <t>19-ECW-FER-08-MWI-UNI</t>
  </si>
  <si>
    <t>19-ECW-0008</t>
  </si>
  <si>
    <t>SC190347</t>
  </si>
  <si>
    <t>2019-10-14</t>
  </si>
  <si>
    <t>19-ECW-0008-UNICEF Malawi</t>
  </si>
  <si>
    <t>19-ECW-FER-09-MOZ-AVS</t>
  </si>
  <si>
    <t>19-ECW-0009</t>
  </si>
  <si>
    <t>2021-11-24</t>
  </si>
  <si>
    <t>2y, 7m, 29d</t>
  </si>
  <si>
    <t>19-ECW-0009-AVSI</t>
  </si>
  <si>
    <t>AVSI-MOZ-FER</t>
  </si>
  <si>
    <t>19-ECW-FER-10-MOZ-STC</t>
  </si>
  <si>
    <t>19-ECW-00010</t>
  </si>
  <si>
    <t>2020-06-30</t>
  </si>
  <si>
    <t>1y, 1m, 15d</t>
  </si>
  <si>
    <t>19-ECW-0010</t>
  </si>
  <si>
    <t>STC-MOZ-FER</t>
  </si>
  <si>
    <t>CARE</t>
  </si>
  <si>
    <t>19-ECW-FER-11-ZWE-CAR</t>
  </si>
  <si>
    <t>19-ECW-00011</t>
  </si>
  <si>
    <t>2019-12-03</t>
  </si>
  <si>
    <t>0y, 5m, 0d</t>
  </si>
  <si>
    <t>19-ECW-FER-12-MWI-WVI</t>
  </si>
  <si>
    <t>19-ECW-0012</t>
  </si>
  <si>
    <t>2020-02-29</t>
  </si>
  <si>
    <t>0y, 9m, 28d</t>
  </si>
  <si>
    <t>WV-MAL-FER</t>
  </si>
  <si>
    <t>19-ECW-FER-13-MWI-STC</t>
  </si>
  <si>
    <t>19-ECW-0013</t>
  </si>
  <si>
    <t>0y, 8m, 26d</t>
  </si>
  <si>
    <t>STC-MAL-FER</t>
  </si>
  <si>
    <t>WFP</t>
  </si>
  <si>
    <t>19-ECW-FER-14-MWI-WFP</t>
  </si>
  <si>
    <t>19-ECW-0014</t>
  </si>
  <si>
    <t>2020-04-30</t>
  </si>
  <si>
    <t>WFP-MAL-FER</t>
  </si>
  <si>
    <t>FFH</t>
  </si>
  <si>
    <t>19-ECW-FER-15-MOZ-FFH</t>
  </si>
  <si>
    <t>19-ECW-0015</t>
  </si>
  <si>
    <t>2020-06-20</t>
  </si>
  <si>
    <t>1y, 2m, 0d</t>
  </si>
  <si>
    <t>19-ECW-0015-FFHA Mozambique</t>
  </si>
  <si>
    <t>FOR-MOZ-FER</t>
  </si>
  <si>
    <t>Brazil</t>
  </si>
  <si>
    <t>19-ECW-FER-16-BRA-UNI</t>
  </si>
  <si>
    <t>19-ECW-0016</t>
  </si>
  <si>
    <t>SC190336</t>
  </si>
  <si>
    <t>0y, 11m, 0d</t>
  </si>
  <si>
    <t>19-ECW-0016-UNICEF Brazil</t>
  </si>
  <si>
    <t>UNI-BRA-FER</t>
  </si>
  <si>
    <t>Ecuador</t>
  </si>
  <si>
    <t>19-ECW-FER-17-ECU-UNI</t>
  </si>
  <si>
    <t>19-ECW-0017</t>
  </si>
  <si>
    <t>SC190308</t>
  </si>
  <si>
    <t>2021-02-17</t>
  </si>
  <si>
    <t>1y, 8m, 25d</t>
  </si>
  <si>
    <t>19-ECW-0017-UNICEF Ecuador</t>
  </si>
  <si>
    <t>UNI-ECU-FER</t>
  </si>
  <si>
    <t>19-ECW-FER-19-ZWE-CAR</t>
  </si>
  <si>
    <t>19-ECW-00019</t>
  </si>
  <si>
    <t>2020-07-01</t>
  </si>
  <si>
    <t>19-ECW-0019-CARE Zimbabwe</t>
  </si>
  <si>
    <t>CAR-ZIM-FER</t>
  </si>
  <si>
    <t>19-ECW-FER-20-ZWE-STC</t>
  </si>
  <si>
    <t>19-ECW-0020</t>
  </si>
  <si>
    <t>2020-02-20</t>
  </si>
  <si>
    <t>0y, 8m, 0d</t>
  </si>
  <si>
    <t>STC-ZIM-FER 2</t>
  </si>
  <si>
    <t>19-ECW-FER-21-ZWE-WVI</t>
  </si>
  <si>
    <t>19-ECW-0021</t>
  </si>
  <si>
    <t>2020-04-04</t>
  </si>
  <si>
    <t>0y, 9m, 0d</t>
  </si>
  <si>
    <t>WV-ZIM-FER 2</t>
  </si>
  <si>
    <t>19-ECW-FER-22-ZWE-PLA</t>
  </si>
  <si>
    <t>19-ECW-0022</t>
  </si>
  <si>
    <t>2020-01-03</t>
  </si>
  <si>
    <t>Comoros</t>
  </si>
  <si>
    <t>19-ECW-FER-23-COM-UNI</t>
  </si>
  <si>
    <t>19-ECW-0023</t>
  </si>
  <si>
    <t>SC190348</t>
  </si>
  <si>
    <t>1y, 5m, 30d</t>
  </si>
  <si>
    <t>UNI-COM-FER</t>
  </si>
  <si>
    <t>RET</t>
  </si>
  <si>
    <t>19-ECW-FER-24-PER-RET</t>
  </si>
  <si>
    <t>19-ECW-0024</t>
  </si>
  <si>
    <t>2020-09-30</t>
  </si>
  <si>
    <t>1y, 4m, 17d</t>
  </si>
  <si>
    <t>19-ECW-0024-RET Peru</t>
  </si>
  <si>
    <t>RET-PER-FER</t>
  </si>
  <si>
    <t>19-ECW-FER-25-MWI-UNI</t>
  </si>
  <si>
    <t>19-ECW-0025</t>
  </si>
  <si>
    <t>SC190274</t>
  </si>
  <si>
    <t>UNI-MAL-FER</t>
  </si>
  <si>
    <t>19-ECW-FER-26-MWI-STC</t>
  </si>
  <si>
    <t>19-ECW-0026</t>
  </si>
  <si>
    <t>STC-MAL-FER 2</t>
  </si>
  <si>
    <t>19-ECW-FER-27-MWI-WVI</t>
  </si>
  <si>
    <t>19-ECW-0027</t>
  </si>
  <si>
    <t>Colombia</t>
  </si>
  <si>
    <t>19-ECW-FER-28-COL-STC</t>
  </si>
  <si>
    <t>19-ECW-0028</t>
  </si>
  <si>
    <t>2020-10-30</t>
  </si>
  <si>
    <t>1y, 3m, 22d</t>
  </si>
  <si>
    <t>19-ECW-0028-Save the Children</t>
  </si>
  <si>
    <t>STC-COL-FER</t>
  </si>
  <si>
    <t>19-ECW-FER-29-MOZ-UNI</t>
  </si>
  <si>
    <t>19-ECW-0029</t>
  </si>
  <si>
    <t>SC190401</t>
  </si>
  <si>
    <t>2y, 2m, 4d</t>
  </si>
  <si>
    <t>19-ECW-0029-UNICEF Mozambique</t>
  </si>
  <si>
    <t>UNI-MOZ-FER</t>
  </si>
  <si>
    <t>Cameroon</t>
  </si>
  <si>
    <t>19-ECW-FER-30-CMR-WFP</t>
  </si>
  <si>
    <t>19-ECW-0030</t>
  </si>
  <si>
    <t>1y, 5m, 9d</t>
  </si>
  <si>
    <t>WFP-CAM-FER</t>
  </si>
  <si>
    <t>19-ECW-FER-31-CMR-UES</t>
  </si>
  <si>
    <t>19-ECW-0031</t>
  </si>
  <si>
    <t>2020-08-02</t>
  </si>
  <si>
    <t>UNE-CAM-FER</t>
  </si>
  <si>
    <t>Greece</t>
  </si>
  <si>
    <t>19-ECW-FER-32-GRC-UHC</t>
  </si>
  <si>
    <t>19-ECW-0032</t>
  </si>
  <si>
    <t>UNH-GRE-FER</t>
  </si>
  <si>
    <t>CESC</t>
  </si>
  <si>
    <t>19-ECW-FER-33-MOZ-CES</t>
  </si>
  <si>
    <t>19-ECW-0033-CES</t>
  </si>
  <si>
    <t>2020-04-21</t>
  </si>
  <si>
    <t>0y, 8m, 29d</t>
  </si>
  <si>
    <t>19-ECW-0033-CESC</t>
  </si>
  <si>
    <t>CES-MOZ-FER</t>
  </si>
  <si>
    <t>UNHABITAT</t>
  </si>
  <si>
    <t>19-ECW-FER-33-MOZ-UHA</t>
  </si>
  <si>
    <t>19-ECW-0033-UHA</t>
  </si>
  <si>
    <t>2021-05-31</t>
  </si>
  <si>
    <t>1y, 9m, 11d</t>
  </si>
  <si>
    <t>19-ECW-0033-UN-Habitat</t>
  </si>
  <si>
    <t>19-ECW-FER-34-CMR-PLA</t>
  </si>
  <si>
    <t>19-ECW-0034</t>
  </si>
  <si>
    <t>2020-11-13</t>
  </si>
  <si>
    <t>1y, 2m, 29d</t>
  </si>
  <si>
    <t>19-ECW-0034-Plan Cameroon</t>
  </si>
  <si>
    <t>PLA-CAM-FER</t>
  </si>
  <si>
    <t>19-ECW-FER-34-MOZ-CES</t>
  </si>
  <si>
    <t>19-ECW-0034-MOZ</t>
  </si>
  <si>
    <t>CES-MOZ-FER 2</t>
  </si>
  <si>
    <t>19-ECW-FER-35-CMR-DRC</t>
  </si>
  <si>
    <t>19-ECW-0035</t>
  </si>
  <si>
    <t>2020-12-06</t>
  </si>
  <si>
    <t>1y, 3m, 30d</t>
  </si>
  <si>
    <t>DRC-CAM-FER</t>
  </si>
  <si>
    <t>Burkina Faso</t>
  </si>
  <si>
    <t>19-ECW-FER-36-BFA-UNI</t>
  </si>
  <si>
    <t>19-ECW-0036</t>
  </si>
  <si>
    <t>SC190455</t>
  </si>
  <si>
    <t>2020-08-29</t>
  </si>
  <si>
    <t>UNI-BUR-FER</t>
  </si>
  <si>
    <t>Niger</t>
  </si>
  <si>
    <t>19-ECW-FER-37-NER-UNI</t>
  </si>
  <si>
    <t>19-ECW-0037</t>
  </si>
  <si>
    <t>SC190432</t>
  </si>
  <si>
    <t>19-ECW-0037-UNICEF Niger</t>
  </si>
  <si>
    <t>UNI-NIG-FER</t>
  </si>
  <si>
    <t>Mali</t>
  </si>
  <si>
    <t>Humanity &amp; Inclusion</t>
  </si>
  <si>
    <t>19-ECW-FER-38-MLI-HIC</t>
  </si>
  <si>
    <t>19-ECW-0038</t>
  </si>
  <si>
    <t>1y, 3m, 29d</t>
  </si>
  <si>
    <t>HI-MALI-FER</t>
  </si>
  <si>
    <t>19-ECW-FER-39-MLI-STC</t>
  </si>
  <si>
    <t>19-ECW-0039</t>
  </si>
  <si>
    <t>2020-09-13</t>
  </si>
  <si>
    <t>19-ECW-0039-Save the Children</t>
  </si>
  <si>
    <t>STC-MALI-FER</t>
  </si>
  <si>
    <t>Action Aid</t>
  </si>
  <si>
    <t>19-ECW-FER-40-MWI-AAI</t>
  </si>
  <si>
    <t>19-ECW-0040</t>
  </si>
  <si>
    <t>2020-07-31</t>
  </si>
  <si>
    <t>20-ECW-0040</t>
  </si>
  <si>
    <t>AA-MAL-FER</t>
  </si>
  <si>
    <t>19-ECW-FER-41-BFA-STC</t>
  </si>
  <si>
    <t>19-ECW-0041</t>
  </si>
  <si>
    <t>2021-03-15</t>
  </si>
  <si>
    <t>STC-BUR-FER</t>
  </si>
  <si>
    <t>19-ECW-FER-42-BFA-PLA</t>
  </si>
  <si>
    <t>19-ECW-0042</t>
  </si>
  <si>
    <t>2021-01-30</t>
  </si>
  <si>
    <t>1y, 3m, 28d</t>
  </si>
  <si>
    <t>PLA-BUR-FER</t>
  </si>
  <si>
    <t>19-ECW-FER-45-NER-STC</t>
  </si>
  <si>
    <t>19-ECW-0045</t>
  </si>
  <si>
    <t>2020-10-01</t>
  </si>
  <si>
    <t>STC-NIG-FER</t>
  </si>
  <si>
    <t>19-ECW-FER-46-MLI-WVI</t>
  </si>
  <si>
    <t>19-ECW-0046</t>
  </si>
  <si>
    <t>1y, 8m, 29d</t>
  </si>
  <si>
    <t>WV-MALI-FER</t>
  </si>
  <si>
    <t>Venezuela</t>
  </si>
  <si>
    <t>19-ECW-FER-BI-01-VEN-UNI</t>
  </si>
  <si>
    <t>UNI-VEN-FER</t>
  </si>
  <si>
    <t>SC190181</t>
  </si>
  <si>
    <t>2021-01-31</t>
  </si>
  <si>
    <t>Bilateral fund</t>
  </si>
  <si>
    <t>South America Regional</t>
  </si>
  <si>
    <t>19-ECW-FER-BI-18-VER-UNI</t>
  </si>
  <si>
    <t>19-ECW-0018</t>
  </si>
  <si>
    <t>SC190181 | SC190313</t>
  </si>
  <si>
    <t>2021-03-31</t>
  </si>
  <si>
    <t>1y, 9m, 12d</t>
  </si>
  <si>
    <t>19-ECW-0018-UNICEF Venezuela</t>
  </si>
  <si>
    <t>UNI-VNZ-FER</t>
  </si>
  <si>
    <t>Single</t>
  </si>
  <si>
    <t>19-ECW-MYR-01-CAF-PLA</t>
  </si>
  <si>
    <t>19-ECW-MYRP-0001</t>
  </si>
  <si>
    <t>3y, 6m, 29d</t>
  </si>
  <si>
    <t>19-ECW-MYRP-0001-Plan International</t>
  </si>
  <si>
    <t>PLA-CAR-MYR</t>
  </si>
  <si>
    <t>19-ECW-MYR-02-CAF-UHC</t>
  </si>
  <si>
    <t>19-ECW-MYRP-0002</t>
  </si>
  <si>
    <t>UNH-CAR-MYR</t>
  </si>
  <si>
    <t>19-ECW-MYR-03-CAF-NRC</t>
  </si>
  <si>
    <t>19-ECW-MYRP-0003</t>
  </si>
  <si>
    <t>NRC-CAR-MYR</t>
  </si>
  <si>
    <t>19-ECW-MYR-06-PSE-UNI</t>
  </si>
  <si>
    <t>19-ECW-MYRP-0006</t>
  </si>
  <si>
    <t>SC190207</t>
  </si>
  <si>
    <t>2023-06-30</t>
  </si>
  <si>
    <t>UNI-PAL-MYR</t>
  </si>
  <si>
    <t>19-ECW-MYR-07-SOM-UNI</t>
  </si>
  <si>
    <t>19-ECW-MYRP-0007</t>
  </si>
  <si>
    <t>SC190370</t>
  </si>
  <si>
    <t>3y, 5m, 30d</t>
  </si>
  <si>
    <t>19-ECW-MYRP-0007-UNICEF Somalia</t>
  </si>
  <si>
    <t>UNI-SOM-MYR</t>
  </si>
  <si>
    <t>19-ECW-MYR-08-SOM-STC</t>
  </si>
  <si>
    <t>19-ECW-MYRP-0008</t>
  </si>
  <si>
    <t>19-ECW-MYRP-0008-Save the Children Somalia</t>
  </si>
  <si>
    <t>STC-SOM-MYR</t>
  </si>
  <si>
    <t>19-ECW-MYR-09-SOM-ADR</t>
  </si>
  <si>
    <t>19-ECW-MYRP-0009</t>
  </si>
  <si>
    <t>19-ECW-MYRP-0009-ADRA Somalia</t>
  </si>
  <si>
    <t>ADR-SOM-MYR</t>
  </si>
  <si>
    <t>19-ECW-MYR-11-ETH-STC</t>
  </si>
  <si>
    <t>19-ECW-MYRP-0011</t>
  </si>
  <si>
    <t>2023-07-01</t>
  </si>
  <si>
    <t>3y, 6m, 0d</t>
  </si>
  <si>
    <t>19-ECW-MYRP-0011-Save the Children Ethiopia</t>
  </si>
  <si>
    <t>STC-ETH-MYR</t>
  </si>
  <si>
    <t>South Sudan</t>
  </si>
  <si>
    <t>19-ECW-MYR-12-SSD-STC</t>
  </si>
  <si>
    <t>19-ECW-MYRP-0012</t>
  </si>
  <si>
    <t>2023-01-01</t>
  </si>
  <si>
    <t>3y, 0m, 0d</t>
  </si>
  <si>
    <t>19-ECW-MYRP-0012-Save the Children</t>
  </si>
  <si>
    <t>STC-SSU-MYR</t>
  </si>
  <si>
    <t>19-ECW-MYR-BI-04-CAF-UNI</t>
  </si>
  <si>
    <t>19-ECW-MYRP-0004</t>
  </si>
  <si>
    <t>SC190120 | SC200439</t>
  </si>
  <si>
    <t>UNI-CAR-MYR</t>
  </si>
  <si>
    <t>19-ECW-MYR-BI-05-AFG-UNI</t>
  </si>
  <si>
    <t>19-ECW-MYRP-0005 |  20-ECW-MYRP-0001 | 22-ECW-MYRP-0017</t>
  </si>
  <si>
    <t>20-ECW-MYRP-0001 | SC190181 | SC180008 | SC190225 | SC200602</t>
  </si>
  <si>
    <t>2023-09-14</t>
  </si>
  <si>
    <t>4y, 6m, 13d</t>
  </si>
  <si>
    <t>19-ECW-MYRP-0005-UNICEF Afghanistan</t>
  </si>
  <si>
    <t>UNI-AFG-MYR</t>
  </si>
  <si>
    <t>20-ECW-ACC-01-GLO-GCP</t>
  </si>
  <si>
    <t>20-ECW-ACC-0001</t>
  </si>
  <si>
    <t>2021-02-11</t>
  </si>
  <si>
    <t>0y, 11m, 27d</t>
  </si>
  <si>
    <t>GCE</t>
  </si>
  <si>
    <t>20-ECW-ACC-02-GLO-GCE</t>
  </si>
  <si>
    <t>20-ECW-ACC-0002</t>
  </si>
  <si>
    <t>2021-05-06</t>
  </si>
  <si>
    <t>IPNED</t>
  </si>
  <si>
    <t>20-ECW-ACC-03-GLO-IPN</t>
  </si>
  <si>
    <t>20-ECW-ACC-0003</t>
  </si>
  <si>
    <t>2022-01-10</t>
  </si>
  <si>
    <t>1y, 10m, 0d</t>
  </si>
  <si>
    <t>20-ECW-ACC-04-GLO-UNI</t>
  </si>
  <si>
    <t>20-ECW-ACC-0004</t>
  </si>
  <si>
    <t>SC200272</t>
  </si>
  <si>
    <t>2022-01-31</t>
  </si>
  <si>
    <t>IFRC</t>
  </si>
  <si>
    <t>20-ECW-ACC-05-GLO-IFR</t>
  </si>
  <si>
    <t>20-ECW-ACC-0005</t>
  </si>
  <si>
    <t>2021-04-28</t>
  </si>
  <si>
    <t>20-ECW-ACC-06-GLO-IRC</t>
  </si>
  <si>
    <t>20-ECW-ACC-0006</t>
  </si>
  <si>
    <t>2022-11-30</t>
  </si>
  <si>
    <t>IGAD</t>
  </si>
  <si>
    <t>20-ECW-ACC-07-GLO-IGA</t>
  </si>
  <si>
    <t>20-ECW-ACC-0007</t>
  </si>
  <si>
    <t>2023-03-31</t>
  </si>
  <si>
    <t>2y, 6m, 2d</t>
  </si>
  <si>
    <t>20-ECW-ACC-08-GLO-UES</t>
  </si>
  <si>
    <t>20-ECW-ACC-0008</t>
  </si>
  <si>
    <t>2022-12-21</t>
  </si>
  <si>
    <t>2y, 0m, 0d</t>
  </si>
  <si>
    <t>RockPA</t>
  </si>
  <si>
    <t>20-ECW-ACC-24-GLO-RPA</t>
  </si>
  <si>
    <t>20-ECW-0024</t>
  </si>
  <si>
    <t>2021-03-17</t>
  </si>
  <si>
    <t>0y, 3m, 0d</t>
  </si>
  <si>
    <t>20-ECW-ACC-BI-01-GLO-UNI</t>
  </si>
  <si>
    <t>SC200127</t>
  </si>
  <si>
    <t>2023-08-27</t>
  </si>
  <si>
    <t>2y, 9m, 7d</t>
  </si>
  <si>
    <t>20-ECW-CVD-01-AFG-UNI</t>
  </si>
  <si>
    <t>20-ECW-CVD-001</t>
  </si>
  <si>
    <t>SC200232</t>
  </si>
  <si>
    <t>2021-06-15</t>
  </si>
  <si>
    <t>1y, 2m, 9d</t>
  </si>
  <si>
    <t>Round 1</t>
  </si>
  <si>
    <t>20-ECW-CVD-0001-UNICEF Afghanistan</t>
  </si>
  <si>
    <t>UNI-AFG-CVD</t>
  </si>
  <si>
    <t>20-ECW-CVD-02-BGD-STC</t>
  </si>
  <si>
    <t>20-ECW-CVD-0002</t>
  </si>
  <si>
    <t>2021-04-05</t>
  </si>
  <si>
    <t>20-ECW-CVD-0002-Save the Children</t>
  </si>
  <si>
    <t>STC-BNG-CVD</t>
  </si>
  <si>
    <t>BRAC</t>
  </si>
  <si>
    <t>20-ECW-CVD-03-BGD-BRA</t>
  </si>
  <si>
    <t>20-ECW-CVD-0003</t>
  </si>
  <si>
    <t>2021-01-05</t>
  </si>
  <si>
    <t>20-ECW-CVD-0003-BRAC Bangladesh</t>
  </si>
  <si>
    <t>BRAC-BNG-CVD</t>
  </si>
  <si>
    <t>20-ECW-CVD-04-BRA-UNI</t>
  </si>
  <si>
    <t>20-ECW-CVD-0004</t>
  </si>
  <si>
    <t>SC200225</t>
  </si>
  <si>
    <t>2020-10-05</t>
  </si>
  <si>
    <t>20-ECW-CVD-0004-UNICEF Brazil</t>
  </si>
  <si>
    <t>UNI-BRA-CVD</t>
  </si>
  <si>
    <t>20-ECW-CVD-05-BFA-STC</t>
  </si>
  <si>
    <t>20-ECW-CVD-0005</t>
  </si>
  <si>
    <t>2020-10-14</t>
  </si>
  <si>
    <t>0y, 6m, 8d</t>
  </si>
  <si>
    <t>STC-BUR-CVD</t>
  </si>
  <si>
    <t>20-ECW-CVD-06-BFA-UHC</t>
  </si>
  <si>
    <t>20-ECW-CVD-0006</t>
  </si>
  <si>
    <t>2021-01-06</t>
  </si>
  <si>
    <t>20-ECW-CVD-0006-UNHCR Burkina Faso</t>
  </si>
  <si>
    <t>UNH-BUR-CVD</t>
  </si>
  <si>
    <t>20-ECW-CVD-07-BFA-PLA</t>
  </si>
  <si>
    <t>20-ECW-CVD-0007</t>
  </si>
  <si>
    <t>2020-12-15</t>
  </si>
  <si>
    <t>0y, 8m, 9d</t>
  </si>
  <si>
    <t>PLA-BUR-CVD</t>
  </si>
  <si>
    <t>20-ECW-CVD-08-BFA-UNI</t>
  </si>
  <si>
    <t>20-ECW-CVD-0008</t>
  </si>
  <si>
    <t>SC200219</t>
  </si>
  <si>
    <t>UNI-BUR-CVD</t>
  </si>
  <si>
    <t>EDUCO</t>
  </si>
  <si>
    <t>20-ECW-CVD-09-BFA-EDU</t>
  </si>
  <si>
    <t>20-ECW-CVD-0009</t>
  </si>
  <si>
    <t>20-ECW-CVD-0009-EDUCO Burkina Faso</t>
  </si>
  <si>
    <t>EDUCO-BUR-CVD</t>
  </si>
  <si>
    <t>20-ECW-CVD-10-COL-STC</t>
  </si>
  <si>
    <t>20-ECW-CVD-0010</t>
  </si>
  <si>
    <t>20-ECW-CVD-0010-Save the Children</t>
  </si>
  <si>
    <t>STC-COL-CVD</t>
  </si>
  <si>
    <t>20-ECW-CVD-11-COD-WCH</t>
  </si>
  <si>
    <t>20-ECW-CVD-0011</t>
  </si>
  <si>
    <t>2020-10-06</t>
  </si>
  <si>
    <t>WCC-DRC-CVD</t>
  </si>
  <si>
    <t>20-ECW-CVD-12-COD-AVS</t>
  </si>
  <si>
    <t>20-ECW-CVD-0012</t>
  </si>
  <si>
    <t>AVSI-DRC-CVD</t>
  </si>
  <si>
    <t>20-ECW-CVD-13-COD-UES</t>
  </si>
  <si>
    <t>20-ECW-CVD-0013</t>
  </si>
  <si>
    <t>2022-01-06</t>
  </si>
  <si>
    <t>1y, 9m, 0d</t>
  </si>
  <si>
    <t>UNE-DRC-CVD</t>
  </si>
  <si>
    <t>20-ECW-CVD-14-COD-STC</t>
  </si>
  <si>
    <t>20-ECW-CVD-0014</t>
  </si>
  <si>
    <t>20-ECW-CVD-0014-Save the Children DRC</t>
  </si>
  <si>
    <t>STC-DRC-CVD</t>
  </si>
  <si>
    <t>20-ECW-CVD-15-ETH-UNI</t>
  </si>
  <si>
    <t>20-ECW-CVD-0015</t>
  </si>
  <si>
    <t>SC200226</t>
  </si>
  <si>
    <t>20-ECW-CVD-0015-UNICEF Ethiopia</t>
  </si>
  <si>
    <t>UNI-ETH-CVD</t>
  </si>
  <si>
    <t>20-ECW-CVD-16-ETH-STC</t>
  </si>
  <si>
    <t>20-ECW-CVD-0016</t>
  </si>
  <si>
    <t>20-ECW-CVD-0016-Save the Children Ethiopia</t>
  </si>
  <si>
    <t>20-ECW-CVD-17-PSE-UNI</t>
  </si>
  <si>
    <t>20-ECW-CVD-0017</t>
  </si>
  <si>
    <t>SC200239</t>
  </si>
  <si>
    <t>UNI-PAL-CVD</t>
  </si>
  <si>
    <t>20-ECW-CVD-18-PSE-STC</t>
  </si>
  <si>
    <t>20-ECW-CVD-0018</t>
  </si>
  <si>
    <t>STC-PAL-CVD</t>
  </si>
  <si>
    <t>20-ECW-CVD-19-SOM-ADR</t>
  </si>
  <si>
    <t>20-ECW-CVD-0019</t>
  </si>
  <si>
    <t>20-ECW-CVD-0019-ADRA Somalia</t>
  </si>
  <si>
    <t>ADRA-SOM-CVD</t>
  </si>
  <si>
    <t>20-ECW-CVD-20-SOM-STC</t>
  </si>
  <si>
    <t>20-ECW-CVD-0020</t>
  </si>
  <si>
    <t>20-ECW-CVD-0020-Save the Children Somalia</t>
  </si>
  <si>
    <t>STC-SOM-CVD</t>
  </si>
  <si>
    <t>20-ECW-CVD-21-SOM-UNI</t>
  </si>
  <si>
    <t>20-ECW-CVD-0021</t>
  </si>
  <si>
    <t>SC200231</t>
  </si>
  <si>
    <t>20-ECW-CVD-0021-UNICEF Somalia</t>
  </si>
  <si>
    <t>UNI-SOM-CVD</t>
  </si>
  <si>
    <t>20-ECW-CVD-23-UGA-STC</t>
  </si>
  <si>
    <t>20-ECW-CVD-0023</t>
  </si>
  <si>
    <t>2020-09-25</t>
  </si>
  <si>
    <t>STC-UGA-CVD</t>
  </si>
  <si>
    <t>20-ECW-CVD-24-UGA-UHC</t>
  </si>
  <si>
    <t>20-ECW-CVD-0024</t>
  </si>
  <si>
    <t>UNH-UGA-CVD</t>
  </si>
  <si>
    <t>20-ECW-CVD-25-VEN-UNI</t>
  </si>
  <si>
    <t>20-ECW-CVD-0025</t>
  </si>
  <si>
    <t>SC200240</t>
  </si>
  <si>
    <t>20-ECW-CVD-0025-UNICEF Venezuela</t>
  </si>
  <si>
    <t>UNI-VNZ-CVD</t>
  </si>
  <si>
    <t>20-ECW-CVD-26-ZWE-PLA</t>
  </si>
  <si>
    <t>20-ECW-CVD-0026</t>
  </si>
  <si>
    <t>20-ECW-CVD-0026-Plan Zimbabwe</t>
  </si>
  <si>
    <t>PLA-ZIM-CVD</t>
  </si>
  <si>
    <t>20-ECW-CVD-27-ZWE-STC</t>
  </si>
  <si>
    <t>20-ECW-CVD-0027</t>
  </si>
  <si>
    <t>20-ECW-CVD-0027-Save the Children Zimbabwe</t>
  </si>
  <si>
    <t>STC-ZIM-CVD</t>
  </si>
  <si>
    <t>20-ECW-CVD-28-ZWE-UNI</t>
  </si>
  <si>
    <t>20-ECW-CVD-0028</t>
  </si>
  <si>
    <t>SC200224</t>
  </si>
  <si>
    <t>0y, 9m, 25d</t>
  </si>
  <si>
    <t>20-ECW-CVD-0028-UNICEF Zimbabwe</t>
  </si>
  <si>
    <t>UNI-ZIM-CVD</t>
  </si>
  <si>
    <t>20-ECW-CVD-29-ZWE-WVI</t>
  </si>
  <si>
    <t>20-ECW-CVD-0029</t>
  </si>
  <si>
    <t>2021-01-07</t>
  </si>
  <si>
    <t>0y, 9m, 1d</t>
  </si>
  <si>
    <t>20-ECW-CVD-0029-WVI-Zimbabwe</t>
  </si>
  <si>
    <t>WV-ZIM-CVD</t>
  </si>
  <si>
    <t>20-ECW-CVD-30-PSE-URW</t>
  </si>
  <si>
    <t>20-ECW-CVD-0030</t>
  </si>
  <si>
    <t>20-ECW-CVD-0030-UNRWA</t>
  </si>
  <si>
    <t>UNRWA-UNRWA-CVD</t>
  </si>
  <si>
    <t>20-ECW-CVD-31-CAF-UNI</t>
  </si>
  <si>
    <t>20-ECW-CVD-0031</t>
  </si>
  <si>
    <t>SC200233</t>
  </si>
  <si>
    <t>2021-04-07</t>
  </si>
  <si>
    <t>UNI-CAR-CVD</t>
  </si>
  <si>
    <t>20-ECW-CVD-32-CAF-NRC</t>
  </si>
  <si>
    <t>20-ECW-CVD-0032</t>
  </si>
  <si>
    <t>2020-10-07</t>
  </si>
  <si>
    <t>NRC-CAR-CVD</t>
  </si>
  <si>
    <t>JRS</t>
  </si>
  <si>
    <t>20-ECW-CVD-33-CAF-JRS</t>
  </si>
  <si>
    <t>20-ECW-CVD-0033</t>
  </si>
  <si>
    <t>2021-01-09</t>
  </si>
  <si>
    <t>JRS-CAR-CVD</t>
  </si>
  <si>
    <t>20-ECW-CVD-34-TCD-WFP</t>
  </si>
  <si>
    <t>20-ECW-CVD-0034</t>
  </si>
  <si>
    <t>0y, 8m, 23d</t>
  </si>
  <si>
    <t>WFP-CHA-CVD</t>
  </si>
  <si>
    <t>20-ECW-CVD-35-TCD-UHC</t>
  </si>
  <si>
    <t>20-ECW-CVD-0035</t>
  </si>
  <si>
    <t>2021-01-08</t>
  </si>
  <si>
    <t>UNH-CHA-CVD</t>
  </si>
  <si>
    <t>20-ECW-CVD-36-TCD-HIC</t>
  </si>
  <si>
    <t>20-ECW-CVD-0036</t>
  </si>
  <si>
    <t>HI-CHA-CVD</t>
  </si>
  <si>
    <t>20-ECW-CVD-37-ECU-UNI</t>
  </si>
  <si>
    <t>20-ECW-CVD-0037</t>
  </si>
  <si>
    <t>SC200218</t>
  </si>
  <si>
    <t>UNI-ECU-CVD</t>
  </si>
  <si>
    <t>20-ECW-CVD-38-MWI-UNI</t>
  </si>
  <si>
    <t>20-ECW-CVD-0038</t>
  </si>
  <si>
    <t>SC200220</t>
  </si>
  <si>
    <t>20-ECW-CVD-0038-UNICEF Malawi</t>
  </si>
  <si>
    <t>UNI-MAL-CVD</t>
  </si>
  <si>
    <t>20-ECW-CVD-39-MWI-STC</t>
  </si>
  <si>
    <t>20-ECW-CVD-0039</t>
  </si>
  <si>
    <t>STC-MAL-CVD</t>
  </si>
  <si>
    <t>20-ECW-CVD-40-MLI-UHC</t>
  </si>
  <si>
    <t>20-ECW-CVD-0040</t>
  </si>
  <si>
    <t>2020-10-08</t>
  </si>
  <si>
    <t>20-ECW-CVD-0040-UNHCR Mali</t>
  </si>
  <si>
    <t>UNH-MALI-CVD</t>
  </si>
  <si>
    <t>20-ECW-CVD-41-MLI-UNI</t>
  </si>
  <si>
    <t>20-ECW-CVD-0041</t>
  </si>
  <si>
    <t>SC200234</t>
  </si>
  <si>
    <t>2021-04-08</t>
  </si>
  <si>
    <t>UNI-MALI-CVD</t>
  </si>
  <si>
    <t>20-ECW-CVD-42-MOZ-PLA</t>
  </si>
  <si>
    <t>20-ECW-CVD-0042</t>
  </si>
  <si>
    <t>PLA-MOZ-CVD</t>
  </si>
  <si>
    <t>20-ECW-CVD-43-MOZ-WVI</t>
  </si>
  <si>
    <t>20-ECW-CVD-0043</t>
  </si>
  <si>
    <t>WV-MOZ-CVD</t>
  </si>
  <si>
    <t>20-ECW-CVD-44-MOZ-UNI</t>
  </si>
  <si>
    <t>20-ECW-CVD-0044</t>
  </si>
  <si>
    <t>SC200222</t>
  </si>
  <si>
    <t>1y, 0m, 22d</t>
  </si>
  <si>
    <t>20-ECW-CVD-0044-UNICEF Mozambique</t>
  </si>
  <si>
    <t>UNI-MOZ-CVD</t>
  </si>
  <si>
    <t>20-ECW-CVD-45-NER-WFP</t>
  </si>
  <si>
    <t>20-ECW-CVD-0045</t>
  </si>
  <si>
    <t>2020-09-08</t>
  </si>
  <si>
    <t>WFP-NIG-CVD</t>
  </si>
  <si>
    <t>20-ECW-CVD-46-NER-UNI</t>
  </si>
  <si>
    <t>20-ECW-CVD-0046</t>
  </si>
  <si>
    <t>SC200221</t>
  </si>
  <si>
    <t>UNI-NIG-CVD</t>
  </si>
  <si>
    <t>20-ECW-CVD-47-NER-PLA</t>
  </si>
  <si>
    <t>20-ECW-CVD-0047</t>
  </si>
  <si>
    <t>PLA-NIG-CVD</t>
  </si>
  <si>
    <t>20-ECW-CVD-48-NER-WVI</t>
  </si>
  <si>
    <t>20-ECW-CVD-0048</t>
  </si>
  <si>
    <t>20-ECW-CVD-49-NER-STC</t>
  </si>
  <si>
    <t>20-ECW-CVD-0049</t>
  </si>
  <si>
    <t>STC-NIG-CVD</t>
  </si>
  <si>
    <t>20-ECW-CVD-51-NGA-STC</t>
  </si>
  <si>
    <t>20-ECW-CVD-0051</t>
  </si>
  <si>
    <t>2020-12-08</t>
  </si>
  <si>
    <t>STC-NGR-CVD</t>
  </si>
  <si>
    <t>20-ECW-CVD-52-NGA-PLA</t>
  </si>
  <si>
    <t>20-ECW-CVD-0052</t>
  </si>
  <si>
    <t>PLA-NGR-CVD</t>
  </si>
  <si>
    <t>20-ECW-CVD-53-NGA-SCH</t>
  </si>
  <si>
    <t>20-ECW-CVD-0053</t>
  </si>
  <si>
    <t>20-ECW-CVD-0053-Street Child Nigeria</t>
  </si>
  <si>
    <t>STR-NGR-CVD</t>
  </si>
  <si>
    <t>20-ECW-CVD-54-PER-RET</t>
  </si>
  <si>
    <t>20-ECW-CVD-0054</t>
  </si>
  <si>
    <t>20-ECW-CVD-0054-RET Peru</t>
  </si>
  <si>
    <t>RET-PER-CVD</t>
  </si>
  <si>
    <t>20-ECW-CVD-56-CMR-UES</t>
  </si>
  <si>
    <t>20-ECW-CVD-0056</t>
  </si>
  <si>
    <t>2020-12-02</t>
  </si>
  <si>
    <t>0y, 7m, 30d</t>
  </si>
  <si>
    <t>20-ECW-CVD-57-CMR-UNI</t>
  </si>
  <si>
    <t>20-ECW-CVD-0057</t>
  </si>
  <si>
    <t>SC200301</t>
  </si>
  <si>
    <t>2021-06-30</t>
  </si>
  <si>
    <t>20-ECW-CVD-58-BGD-NRC</t>
  </si>
  <si>
    <t>20-ECW-CVDII-0058</t>
  </si>
  <si>
    <t>2021-08-02</t>
  </si>
  <si>
    <t>Round 2</t>
  </si>
  <si>
    <t>20-ECW-CVDII-0058-NRC</t>
  </si>
  <si>
    <t>20-ECW-CVD-59-BGD-PLA</t>
  </si>
  <si>
    <t>20-ECW-CVDII-0059</t>
  </si>
  <si>
    <t>0y, 10m, 25d</t>
  </si>
  <si>
    <t>20-ECW-CVDII-0059-PLAN</t>
  </si>
  <si>
    <t>20-ECW-CVD-60-COD-AVS</t>
  </si>
  <si>
    <t>20-ECW-CVDII-0060</t>
  </si>
  <si>
    <t>2021-08-11</t>
  </si>
  <si>
    <t>20-ECW-CVDII-0060-AVSI DRC</t>
  </si>
  <si>
    <t>TSF</t>
  </si>
  <si>
    <t>20-ECW-CVD-61-COD-TSF</t>
  </si>
  <si>
    <t>20-ECW-CVDII-0061</t>
  </si>
  <si>
    <t>2021-12-31</t>
  </si>
  <si>
    <t>20-ECW-CVDII-0061-TSF DRC</t>
  </si>
  <si>
    <t>20-ECW-CVD-62-ETH-PLA</t>
  </si>
  <si>
    <t>20-ECW-CVDII-0062</t>
  </si>
  <si>
    <t>2021-08-20</t>
  </si>
  <si>
    <t>20-ECW-CVDII-0062-Plan International Ethiopia</t>
  </si>
  <si>
    <t>20-ECW-CVD-63-ETH-STC</t>
  </si>
  <si>
    <t>20-ECW-CVDII-0063</t>
  </si>
  <si>
    <t>2021-08-03</t>
  </si>
  <si>
    <t>20-ECW-CVDII-0063-Save the Children Ethiopia</t>
  </si>
  <si>
    <t>STC-ETH-CVD</t>
  </si>
  <si>
    <t>20-ECW-CVD-64-ETH-UHC</t>
  </si>
  <si>
    <t>20-ECW-CVDII-0064</t>
  </si>
  <si>
    <t>1y, 4m, 27d</t>
  </si>
  <si>
    <t>Iraq</t>
  </si>
  <si>
    <t>PIN</t>
  </si>
  <si>
    <t>20-ECW-CVD-65-IRQ-PIN</t>
  </si>
  <si>
    <t>20-ECW-CVDII-0065</t>
  </si>
  <si>
    <t>2021-08-29</t>
  </si>
  <si>
    <t>20-ECW-CVDII-0065-PIN</t>
  </si>
  <si>
    <t>PAO</t>
  </si>
  <si>
    <t>20-ECW-CVD-66-IRQ-PAO</t>
  </si>
  <si>
    <t>20-ECW-CVDII-0066</t>
  </si>
  <si>
    <t>2021-08-22</t>
  </si>
  <si>
    <t>20-ECW-CVD-67-IRQ-ITS</t>
  </si>
  <si>
    <t>20-ECW-CVDII-0067</t>
  </si>
  <si>
    <t>2021-08-07</t>
  </si>
  <si>
    <t>20-ECW-CVDII-0067-Intersos Iraq</t>
  </si>
  <si>
    <t>20-ECW-CVD-68-IRQ-STC</t>
  </si>
  <si>
    <t>20-ECW-CVDII-0068</t>
  </si>
  <si>
    <t>2021-09-01</t>
  </si>
  <si>
    <t>20-ECW-CVD-69-IRQ-NRC</t>
  </si>
  <si>
    <t>20-ECW-CVDII-0069</t>
  </si>
  <si>
    <t>2021-08-13</t>
  </si>
  <si>
    <t>20-ECW-CVDII-0069-NRC Iraq</t>
  </si>
  <si>
    <t>Kenya</t>
  </si>
  <si>
    <t>20-ECW-CVD-70-KEN-UHC</t>
  </si>
  <si>
    <t>20-ECW-CVDII-0070</t>
  </si>
  <si>
    <t>2021-11-04</t>
  </si>
  <si>
    <t>1y, 3m, 0d</t>
  </si>
  <si>
    <t>20-ECW-CVDII-0070-UNHCR Kenya</t>
  </si>
  <si>
    <t>UNH-KEN-CVD</t>
  </si>
  <si>
    <t>20-ECW-CVD-71-KEN-STC</t>
  </si>
  <si>
    <t>20-ECW-CVDII-0071</t>
  </si>
  <si>
    <t>2021-12-01</t>
  </si>
  <si>
    <t>20-ECW-CVDII-0071-Save the Children Kenya</t>
  </si>
  <si>
    <t>STC-KEN-CVD</t>
  </si>
  <si>
    <t>20-ECW-CVD-72-LBN-STC</t>
  </si>
  <si>
    <t>20-ECW-CVDII-0072</t>
  </si>
  <si>
    <t>2022-01-01</t>
  </si>
  <si>
    <t>1y, 6m, 0d</t>
  </si>
  <si>
    <t>20-ECW-CVDII-0072-Save the Children Lebanon</t>
  </si>
  <si>
    <t>STC-LEB-CVD</t>
  </si>
  <si>
    <t>20-ECW-CVD-73-LBN-AVS</t>
  </si>
  <si>
    <t>20-ECW-CVDII-0073</t>
  </si>
  <si>
    <t>20-ECW-CVDII-0073-AVSI Lebanon</t>
  </si>
  <si>
    <t>20-ECW-CVD-74-LBN-NRC</t>
  </si>
  <si>
    <t>20-ECW-CVDII-0074</t>
  </si>
  <si>
    <t>20-ECW-CVDII-0074-NRC Lebanon</t>
  </si>
  <si>
    <t>20-ECW-CVD-75-LBN-IRC</t>
  </si>
  <si>
    <t>20-ECW-CVDII-0075</t>
  </si>
  <si>
    <t>20-ECW-CVDII-0075-IRC Lebanon</t>
  </si>
  <si>
    <t>Libya</t>
  </si>
  <si>
    <t>20-ECW-CVD-76-LBY-UNI</t>
  </si>
  <si>
    <t>20-ECW-CVDII-0076</t>
  </si>
  <si>
    <t>SC200546</t>
  </si>
  <si>
    <t>1y, 4m, 19d</t>
  </si>
  <si>
    <t>20-ECW-CVDII-0076-UNICEF Libya</t>
  </si>
  <si>
    <t>20-ECW-CVD-77-LBY-NRC</t>
  </si>
  <si>
    <t>20-ECW-CVDII-0077</t>
  </si>
  <si>
    <t>2021-08-17</t>
  </si>
  <si>
    <t>20-ECW-CVDII-0077-NRC</t>
  </si>
  <si>
    <t>LWF</t>
  </si>
  <si>
    <t>20-ECW-CVD-78-SSD-LWF</t>
  </si>
  <si>
    <t>20-ECW-CVDII-0078</t>
  </si>
  <si>
    <t>2021-07-01</t>
  </si>
  <si>
    <t>20-ECW-CVD-79-SSD-WVI</t>
  </si>
  <si>
    <t>20-ECW-CVDII-0079</t>
  </si>
  <si>
    <t>20-ECW-CVDII-0079-WVI South Sudan</t>
  </si>
  <si>
    <t>ACROSS</t>
  </si>
  <si>
    <t>20-ECW-CVD-80-SSD-ACR</t>
  </si>
  <si>
    <t>20-ECW-CVDII-0080</t>
  </si>
  <si>
    <t>2021-08-25</t>
  </si>
  <si>
    <t>20-ECW-CVDII-0080-ACROSS</t>
  </si>
  <si>
    <t>ACR-SSU-CVD</t>
  </si>
  <si>
    <t>Tanzania</t>
  </si>
  <si>
    <t>20-ECW-CVD-81-TZA-IRC</t>
  </si>
  <si>
    <t>20-ECW-CVDII-0081</t>
  </si>
  <si>
    <t>20-ECW-CVDII-0081-IRC Tanzania</t>
  </si>
  <si>
    <t>IRC-TAN-CVD</t>
  </si>
  <si>
    <t>Zambia</t>
  </si>
  <si>
    <t>20-ECW-CVD-82-ZMB-UHC</t>
  </si>
  <si>
    <t>20-ECW-CVDII-0082</t>
  </si>
  <si>
    <t>2021-08-01</t>
  </si>
  <si>
    <t>UNH-ZAM-CVD</t>
  </si>
  <si>
    <t>20-ECW-CVD-83-GRC-UHC</t>
  </si>
  <si>
    <t>20-ECW-CVD-0083</t>
  </si>
  <si>
    <t>2021-01-25</t>
  </si>
  <si>
    <t>20-ECW-CVD-0083-UNHCR Greece</t>
  </si>
  <si>
    <t>UNH-GRE-CVD</t>
  </si>
  <si>
    <t>20-ECW-CVD-84-GRC-UNI</t>
  </si>
  <si>
    <t>20-ECW-CVD-0084</t>
  </si>
  <si>
    <t>SC200549</t>
  </si>
  <si>
    <t>0y, 9m, 5d</t>
  </si>
  <si>
    <t>20-ECW-CVD-0084-UNICEF Greece</t>
  </si>
  <si>
    <t>UNI-GRE-CVD</t>
  </si>
  <si>
    <t>20-ECW-CVD-BI-03-TCD-UNI</t>
  </si>
  <si>
    <t>UNI-CHA-CVD</t>
  </si>
  <si>
    <t>2021-08-06</t>
  </si>
  <si>
    <t>20-ECW-CVD-BI-22-SYR-UNI</t>
  </si>
  <si>
    <t>20-ECW-CVD-0022</t>
  </si>
  <si>
    <t>SC200227</t>
  </si>
  <si>
    <t>1y, 1m, 25d</t>
  </si>
  <si>
    <t>20-ECW-CVD-0022-UNICEF Syria</t>
  </si>
  <si>
    <t>UNI-SYR-CVD</t>
  </si>
  <si>
    <t>20-ECW-CVD-BI-50-NGA-UNI</t>
  </si>
  <si>
    <t>20-ECW-CVD-0050</t>
  </si>
  <si>
    <t>SC200237</t>
  </si>
  <si>
    <t>UNI-NGR-CVD</t>
  </si>
  <si>
    <t>20-ECW-CVD-BI-55-YEM-UNI</t>
  </si>
  <si>
    <t>20-ECW-CVD-0055</t>
  </si>
  <si>
    <t>SC200238</t>
  </si>
  <si>
    <t>UNI-YEM-CVD</t>
  </si>
  <si>
    <t>20-ECW-FER-01-YEM-NRC</t>
  </si>
  <si>
    <t>20-ECW-0001</t>
  </si>
  <si>
    <t>2021-02-01</t>
  </si>
  <si>
    <t>20-ECW-FER-02-GRC-UNI</t>
  </si>
  <si>
    <t>20-ECW-0002</t>
  </si>
  <si>
    <t>SC200120</t>
  </si>
  <si>
    <t>2021-02-15</t>
  </si>
  <si>
    <t>20-ECW-0002-UNICEF Greece</t>
  </si>
  <si>
    <t>UNI-GRE-FER</t>
  </si>
  <si>
    <t>20-ECW-FER-03-NER-NRC</t>
  </si>
  <si>
    <t>20-ECW-0003</t>
  </si>
  <si>
    <t>NRC-NIG-FER</t>
  </si>
  <si>
    <t>20-ECW-FER-04-BFA-EDU</t>
  </si>
  <si>
    <t>20-ECW-0004</t>
  </si>
  <si>
    <t>2021-10-01</t>
  </si>
  <si>
    <t>20-ECW-0004-EDUCO Burkina Faso</t>
  </si>
  <si>
    <t>EDUCO-BUR-FER-2</t>
  </si>
  <si>
    <t>20-ECW-FER-05-BFA-UHC</t>
  </si>
  <si>
    <t>20-ECW-0005</t>
  </si>
  <si>
    <t>UNH-BUR-FER-2</t>
  </si>
  <si>
    <t>20-ECW-FER-06-BFA-PLA</t>
  </si>
  <si>
    <t>20-ECW-0006</t>
  </si>
  <si>
    <t>PLA-BUR-FER-2</t>
  </si>
  <si>
    <t>20-ECW-FER-07-BFA-STC</t>
  </si>
  <si>
    <t>20-ECW-0007</t>
  </si>
  <si>
    <t>STC-BUR-FER-2</t>
  </si>
  <si>
    <t>20-ECW-FER-08-BFA-UNI</t>
  </si>
  <si>
    <t>20-ECW-0008</t>
  </si>
  <si>
    <t>SC200463</t>
  </si>
  <si>
    <t>UNI-BUR-FER-2</t>
  </si>
  <si>
    <t>20-ECW-FER-09-BFA-EDU</t>
  </si>
  <si>
    <t>20-ECW-0009</t>
  </si>
  <si>
    <t>2021-07-24</t>
  </si>
  <si>
    <t>20-ECW-0009-EDUCO Burkina Faso</t>
  </si>
  <si>
    <t>EDUCO-BUR-FER-3</t>
  </si>
  <si>
    <t>20-ECW-FER-10-BFA-UNI</t>
  </si>
  <si>
    <t>20-ECW-0010</t>
  </si>
  <si>
    <t>SC200607</t>
  </si>
  <si>
    <t>2022-01-25</t>
  </si>
  <si>
    <t>UNI-BUR-FER-3</t>
  </si>
  <si>
    <t>20-ECW-FER-11-BFA-WFP</t>
  </si>
  <si>
    <t>20-ECW-0011</t>
  </si>
  <si>
    <t>20-ECW-0011-WFP Burkina Faso</t>
  </si>
  <si>
    <t>WFP-BUR-FER-3</t>
  </si>
  <si>
    <t>20-ECW-FER-12-MLI-STC</t>
  </si>
  <si>
    <t>20-ECW-0012</t>
  </si>
  <si>
    <t>2021-09-23</t>
  </si>
  <si>
    <t>20-ECW-0012-Save the Children Mali</t>
  </si>
  <si>
    <t>STC-MALI-FER 2</t>
  </si>
  <si>
    <t>20-ECW-FER-13-MLI-WVI</t>
  </si>
  <si>
    <t>20-ECW-0013</t>
  </si>
  <si>
    <t>1y, 3m, 6d</t>
  </si>
  <si>
    <t>20-ECW-0013-WVI Mali</t>
  </si>
  <si>
    <t>20-ECW-FER-14-MLI-PLA</t>
  </si>
  <si>
    <t>20-ECW-0014</t>
  </si>
  <si>
    <t>20-ECW-FER-15-MLI-HIC</t>
  </si>
  <si>
    <t>20-ECW-0015</t>
  </si>
  <si>
    <t>2021-09-03</t>
  </si>
  <si>
    <t>20-ECW-FER-16-MLI-UNI</t>
  </si>
  <si>
    <t>20-ECW-0016</t>
  </si>
  <si>
    <t>SC200584</t>
  </si>
  <si>
    <t>2021-09-11</t>
  </si>
  <si>
    <t>20-ECW-0016-UNICEF Mali</t>
  </si>
  <si>
    <t>20-ECW-FER-16-NER-UNI</t>
  </si>
  <si>
    <t>SC200575</t>
  </si>
  <si>
    <t>20-ECW-FER-18-NER-STC</t>
  </si>
  <si>
    <t>20-ECW-0018</t>
  </si>
  <si>
    <t>2021-12-02</t>
  </si>
  <si>
    <t>STC-NIG-FER-2</t>
  </si>
  <si>
    <t>20-ECW-FER-19-NER-WFP</t>
  </si>
  <si>
    <t>20-ECW-0019</t>
  </si>
  <si>
    <t>2021-04-25</t>
  </si>
  <si>
    <t>20-ECW-FER-20-NER-WVI</t>
  </si>
  <si>
    <t>20-ECW-0020</t>
  </si>
  <si>
    <t>2021-10-14</t>
  </si>
  <si>
    <t>20-ECW-0020-WVI Niger</t>
  </si>
  <si>
    <t>WV-NIG-CVD</t>
  </si>
  <si>
    <t>COOPI</t>
  </si>
  <si>
    <t>20-ECW-FER-21-NER-COO</t>
  </si>
  <si>
    <t>20-ECW-0021</t>
  </si>
  <si>
    <t>20-ECW-0021-COOPI Niger</t>
  </si>
  <si>
    <t>20-ECW-FER-22-LBN-UES</t>
  </si>
  <si>
    <t>20-ECW-0022</t>
  </si>
  <si>
    <t>EdM</t>
  </si>
  <si>
    <t>20-ECW-FER-23-BFA-EDM</t>
  </si>
  <si>
    <t>20-ECW-0023</t>
  </si>
  <si>
    <t>2022-02-28</t>
  </si>
  <si>
    <t>20-ECW-0023-Enfants du Monde Burkina Faso</t>
  </si>
  <si>
    <t>EDM-BUR-FER-3</t>
  </si>
  <si>
    <t>20-ECW-FER-43-MLI-UNI</t>
  </si>
  <si>
    <t>19-ECW-0043</t>
  </si>
  <si>
    <t>SC200024</t>
  </si>
  <si>
    <t>2021-08-15</t>
  </si>
  <si>
    <t>1y, 7m, 14d</t>
  </si>
  <si>
    <t>19-ECW-0043-UNICEF Mali</t>
  </si>
  <si>
    <t>UNI-MALI-FER</t>
  </si>
  <si>
    <t>20-ECW-FER-44-NER-UNI</t>
  </si>
  <si>
    <t>19-ECW-0044</t>
  </si>
  <si>
    <t>SC200014</t>
  </si>
  <si>
    <t>1y, 11m, 30d</t>
  </si>
  <si>
    <t>20-ECW-FER-BI-09-SYR-UNI</t>
  </si>
  <si>
    <t>18-ECW-0009</t>
  </si>
  <si>
    <t>SC180587</t>
  </si>
  <si>
    <t>2019-12-30</t>
  </si>
  <si>
    <t>1y, 5m, 22d</t>
  </si>
  <si>
    <t>UNI-SYR-FER</t>
  </si>
  <si>
    <t>20-ECW-MYR-01-SYR-STC</t>
  </si>
  <si>
    <t>20-ECW-MYRP-0001</t>
  </si>
  <si>
    <t>20-ECW-MYRP-0001-Save the Children Syria</t>
  </si>
  <si>
    <t>STC-SYR-MYRP</t>
  </si>
  <si>
    <t>20-ECW-MYR-03-ECU-UES</t>
  </si>
  <si>
    <t>20-ECW-MYRP-0003</t>
  </si>
  <si>
    <t>2023-12-14</t>
  </si>
  <si>
    <t>UNE-ECU-MYR</t>
  </si>
  <si>
    <t>20-ECW-MYR-04-COL-STC</t>
  </si>
  <si>
    <t>20-ECW-MYRP-0004</t>
  </si>
  <si>
    <t>2024-01-01</t>
  </si>
  <si>
    <t>STC-COL-MYR</t>
  </si>
  <si>
    <t>20-ECW-MYR-BI-10-TCD-UNI</t>
  </si>
  <si>
    <t>19-ECW-MYRP-0010</t>
  </si>
  <si>
    <t>SC190181 | SC200064</t>
  </si>
  <si>
    <t>3y, 5m, 29d</t>
  </si>
  <si>
    <t>19-ECW-MYRP-0010-Chad</t>
  </si>
  <si>
    <t>UNI-CHA-MYR</t>
  </si>
  <si>
    <t>20-ECW-MYR-BI-15-SYR-UNI</t>
  </si>
  <si>
    <t>21-ECW-MYRP-0015</t>
  </si>
  <si>
    <t>SC190181 | SC210294</t>
  </si>
  <si>
    <t>3y, 4m, 24d</t>
  </si>
  <si>
    <t>20-MYRP-UNICEF Syria - SC190181</t>
  </si>
  <si>
    <t>UNI-SYR-MYR</t>
  </si>
  <si>
    <t>21-ECW-ACC-01-GLO-PLA</t>
  </si>
  <si>
    <t>21-ECW-ACC-0001</t>
  </si>
  <si>
    <t>2023-04-01</t>
  </si>
  <si>
    <t>1y, 11m, 4d</t>
  </si>
  <si>
    <t>21-ECW-ACC-02-GLO-NRC</t>
  </si>
  <si>
    <t>21-ECW-ACC-0002</t>
  </si>
  <si>
    <t>21-ECW-ACC-03-GLO-CPH</t>
  </si>
  <si>
    <t>21-ECW-ACC-0003</t>
  </si>
  <si>
    <t>SC210189</t>
  </si>
  <si>
    <t>2022-04-01</t>
  </si>
  <si>
    <t>Skateistan</t>
  </si>
  <si>
    <t>21-ECW-ACC-04-GLO-SKT</t>
  </si>
  <si>
    <t>21-ECW-ACC-0004</t>
  </si>
  <si>
    <t>1y, 7m, 28d</t>
  </si>
  <si>
    <t>21-ECW-ACC-05-GLO-UNI</t>
  </si>
  <si>
    <t>21-ECW-ACC-0005</t>
  </si>
  <si>
    <t>SC210235</t>
  </si>
  <si>
    <t>2022-11-20</t>
  </si>
  <si>
    <t>21-ECW-ACC-06-GLO-SCH</t>
  </si>
  <si>
    <t>21-ECW-ACC-0006</t>
  </si>
  <si>
    <t>2022-05-31</t>
  </si>
  <si>
    <t>21-ECW-ACC-06-GLO-STC</t>
  </si>
  <si>
    <t>21-ECW-0006</t>
  </si>
  <si>
    <t>2y, 0m, 29d</t>
  </si>
  <si>
    <t>21-ECW-ACC-07-GLO-GCP</t>
  </si>
  <si>
    <t>21-ECW-ACC-0007</t>
  </si>
  <si>
    <t>2022-06-28</t>
  </si>
  <si>
    <t>21-ECW-ACC-08-GLO-IRC</t>
  </si>
  <si>
    <t>21-ECW-ACC-0008</t>
  </si>
  <si>
    <t>2023-07-11</t>
  </si>
  <si>
    <t>21-ECW-ACC-10-GLO-WVI</t>
  </si>
  <si>
    <t>21-ECW-ACC-0010</t>
  </si>
  <si>
    <t>2022-11-18</t>
  </si>
  <si>
    <t>1y, 1m, 0d</t>
  </si>
  <si>
    <t>21-ECW-ACC-11-GLO-WCH</t>
  </si>
  <si>
    <t>21-ECW-ACC-0011</t>
  </si>
  <si>
    <t>2023-01-05</t>
  </si>
  <si>
    <t>SVA</t>
  </si>
  <si>
    <t>21-ECW-ACC-12-GLO-SVA</t>
  </si>
  <si>
    <t>21-ECW-ACC-0012</t>
  </si>
  <si>
    <t>2023-05-18</t>
  </si>
  <si>
    <t>1y, 6m, 1d</t>
  </si>
  <si>
    <t>AKF</t>
  </si>
  <si>
    <t>21-ECW-ACC-13-GLO-AKF</t>
  </si>
  <si>
    <t>21-ECW-ACC-0013</t>
  </si>
  <si>
    <t>21-ECW-FER-01-LBN-URW</t>
  </si>
  <si>
    <t>21-ECW-0001</t>
  </si>
  <si>
    <t>2021-09-08</t>
  </si>
  <si>
    <t>Sudan</t>
  </si>
  <si>
    <t>21-ECW-FER-02-SDN-STC</t>
  </si>
  <si>
    <t>21-ECW-0002</t>
  </si>
  <si>
    <t>2022-02-12</t>
  </si>
  <si>
    <t>21-ECW-FER-03-SDN-NRC</t>
  </si>
  <si>
    <t>21-ECW-0003</t>
  </si>
  <si>
    <t>2022-01-11</t>
  </si>
  <si>
    <t>IRW</t>
  </si>
  <si>
    <t>21-ECW-FER-04-SDN-IRW</t>
  </si>
  <si>
    <t>21-ECW-0004</t>
  </si>
  <si>
    <t>21-ECW-FER-05-SDN-UHC</t>
  </si>
  <si>
    <t>21-ECW-0005</t>
  </si>
  <si>
    <t>2022-02-09</t>
  </si>
  <si>
    <t>21-ECW-FER-07-MOZ-STC</t>
  </si>
  <si>
    <t>21-ECW-0007</t>
  </si>
  <si>
    <t>2022-03-15</t>
  </si>
  <si>
    <t>21-ECW-FER-08-MOZ-UNI</t>
  </si>
  <si>
    <t>21-ECW-0008</t>
  </si>
  <si>
    <t>SC210102</t>
  </si>
  <si>
    <t>2022-03-10</t>
  </si>
  <si>
    <t>21-ECW-FER-09-MOZ-PLA</t>
  </si>
  <si>
    <t>21-ECW-0009</t>
  </si>
  <si>
    <t>2022-03-05</t>
  </si>
  <si>
    <t>21-ECW-FER-10-NER-UHC</t>
  </si>
  <si>
    <t>21-ECW-0010</t>
  </si>
  <si>
    <t>2022-03-01</t>
  </si>
  <si>
    <t>21-ECW-FER-11-ETH-UNI</t>
  </si>
  <si>
    <t>21-ECW-0011</t>
  </si>
  <si>
    <t>SC210193</t>
  </si>
  <si>
    <t>2022-12-19</t>
  </si>
  <si>
    <t>1y, 8m, 0d</t>
  </si>
  <si>
    <t>21-ECW-FER-12-TCD-UHC</t>
  </si>
  <si>
    <t>21-ECW-0012</t>
  </si>
  <si>
    <t>2022-04-15</t>
  </si>
  <si>
    <t>21-ECW-FER-13-CMR-UHC</t>
  </si>
  <si>
    <t>21-ECW-0013</t>
  </si>
  <si>
    <t>2022-07-01</t>
  </si>
  <si>
    <t>21-ECW-FER-14-COD-UHC</t>
  </si>
  <si>
    <t>21-ECW-0014</t>
  </si>
  <si>
    <t>1y, 6m, 30d</t>
  </si>
  <si>
    <t>21-ECW-FER-15-CAF-UNI</t>
  </si>
  <si>
    <t>21-ECW-0015</t>
  </si>
  <si>
    <t>SC210403</t>
  </si>
  <si>
    <t>2022-07-19</t>
  </si>
  <si>
    <t>21-ECW-FER-16-CAF-NRC</t>
  </si>
  <si>
    <t>21-ECW-0016</t>
  </si>
  <si>
    <t>2022-07-16</t>
  </si>
  <si>
    <t>21-ECW-FER-17-BGD-BRA</t>
  </si>
  <si>
    <t>21-ECW-0017</t>
  </si>
  <si>
    <t>2022-08-01</t>
  </si>
  <si>
    <t>Cancelled</t>
  </si>
  <si>
    <t>21-ECW-FER-18-PSE-UNI</t>
  </si>
  <si>
    <t>21-ECW-0018</t>
  </si>
  <si>
    <t>SC210392</t>
  </si>
  <si>
    <t>2022-07-27</t>
  </si>
  <si>
    <t>21-ECW-FER-19-PSE-URW</t>
  </si>
  <si>
    <t>21-ECW-0019</t>
  </si>
  <si>
    <t>2022-07-29</t>
  </si>
  <si>
    <t>Haiti</t>
  </si>
  <si>
    <t>21-ECW-FER-20-HTI-UNI</t>
  </si>
  <si>
    <t>21-ECW-0020</t>
  </si>
  <si>
    <t>1y, 3m, 1d</t>
  </si>
  <si>
    <t>21-ECW-FER-21-HTI-WFP</t>
  </si>
  <si>
    <t>21-ECW-0021</t>
  </si>
  <si>
    <t>2023-01-24</t>
  </si>
  <si>
    <t>1y, 2m, 30d</t>
  </si>
  <si>
    <t>21-ECW-FER-22-AFG-STC</t>
  </si>
  <si>
    <t>21-ECW-0022</t>
  </si>
  <si>
    <t>1y, 4m, 14d</t>
  </si>
  <si>
    <t>21-ECW-MYR-01-NGA-NRC</t>
  </si>
  <si>
    <t>21-ECW-MYRP-0001</t>
  </si>
  <si>
    <t>2024-06-30</t>
  </si>
  <si>
    <t>NRC-NGR-MYR</t>
  </si>
  <si>
    <t>21-ECW-MYR-02-NER-WFP</t>
  </si>
  <si>
    <t>21-ECW-MYRP-0002</t>
  </si>
  <si>
    <t>2024-01-04</t>
  </si>
  <si>
    <t>21-ECW-MYR-03-NER-PLA</t>
  </si>
  <si>
    <t>21-ECW-MYRP-0003</t>
  </si>
  <si>
    <t>21-ECW-MYR-04-NER-WVI</t>
  </si>
  <si>
    <t>21-ECW-MYRP-0004</t>
  </si>
  <si>
    <t>21-ECW-MYR-05-MLI-EDU</t>
  </si>
  <si>
    <t>21-ECW-MYRP-0005</t>
  </si>
  <si>
    <t>21-ECW-MYRP-0005-EDUCO Mali</t>
  </si>
  <si>
    <t>EDUCO-MALI-MYR</t>
  </si>
  <si>
    <t>21-ECW-MYR-06-MLI-PLA</t>
  </si>
  <si>
    <t>21-ECW-MYRP-0006</t>
  </si>
  <si>
    <t>21-ECW-MYR-07-MLI-STC</t>
  </si>
  <si>
    <t>21-ECW-MYRP-0007</t>
  </si>
  <si>
    <t>21-ECW-MYR-08-MLI-UHC</t>
  </si>
  <si>
    <t>21-ECW-MYRP-0008</t>
  </si>
  <si>
    <t>21-ECW-MYR-10-BFA-UNI</t>
  </si>
  <si>
    <t>21-ECW-MYRP-0010</t>
  </si>
  <si>
    <t>2024-02-19</t>
  </si>
  <si>
    <t>21-ECW-MYR-11-BFA-EDM</t>
  </si>
  <si>
    <t>21-ECW-MYRP-0011</t>
  </si>
  <si>
    <t>Sahel Regional</t>
  </si>
  <si>
    <t>21-ECW-MYR-12-SAR-UNI</t>
  </si>
  <si>
    <t>21-ECW-MYRP-0012</t>
  </si>
  <si>
    <t>2024-03-01</t>
  </si>
  <si>
    <t>21-ECW-MYR-13-NGA-STC</t>
  </si>
  <si>
    <t>21-ECW-MYRP-0013</t>
  </si>
  <si>
    <t>2024-08-31</t>
  </si>
  <si>
    <t>3y, 4m, 22d</t>
  </si>
  <si>
    <t>STC-NGR-MYR</t>
  </si>
  <si>
    <t>21-ECW-MYR-13-SAR-UHC</t>
  </si>
  <si>
    <t>21-ECW-MYR-14-VER-UNI</t>
  </si>
  <si>
    <t>21-ECW-MYRP-0014</t>
  </si>
  <si>
    <t>SC210215</t>
  </si>
  <si>
    <t>2024-05-10</t>
  </si>
  <si>
    <t>21-ECW-MYR-16-SAR-NRC</t>
  </si>
  <si>
    <t>21-ECW-MYRP-0016</t>
  </si>
  <si>
    <t>2024-06-01</t>
  </si>
  <si>
    <t>21-ECW-MYR-18-IRQ-STC</t>
  </si>
  <si>
    <t>21-ECW-MYRP-0018</t>
  </si>
  <si>
    <t>2024-08-16</t>
  </si>
  <si>
    <t>21-ECW-MYR-BI-01-UGA-UNI</t>
  </si>
  <si>
    <t>UNI-UGA-MYR</t>
  </si>
  <si>
    <t>21-ECW-MYR-BI-03-ETH-UNI</t>
  </si>
  <si>
    <t>21-ECW-MYR-BI-04-NGA-UNI</t>
  </si>
  <si>
    <t>UNI-NGR-MYR</t>
  </si>
  <si>
    <t>SC200439</t>
  </si>
  <si>
    <t>21-ECW-MYR-BI-09-COD-UNI</t>
  </si>
  <si>
    <t>21-ECW-MYRP-0009</t>
  </si>
  <si>
    <t>2024-02-05</t>
  </si>
  <si>
    <t>UNI-DRC-MYR</t>
  </si>
  <si>
    <t>21-ECW-MYR-BI-17-ETH-UNI</t>
  </si>
  <si>
    <t>21-ECW-MYRP-0017</t>
  </si>
  <si>
    <t>SC190181 | SC200127</t>
  </si>
  <si>
    <t>2024-07-01</t>
  </si>
  <si>
    <t>4y, 6m, 0d</t>
  </si>
  <si>
    <t>20-MYRP-UNICEF Ethiopia - SC190181</t>
  </si>
  <si>
    <t>UNI-ETH-MYR</t>
  </si>
  <si>
    <t>21-ECW-MYR-BI-18-PER-UNI</t>
  </si>
  <si>
    <t>22-ECW-MYRP-0018</t>
  </si>
  <si>
    <t>SC200439 | SC190181</t>
  </si>
  <si>
    <t>2024-03-22</t>
  </si>
  <si>
    <t>3y, 2m, 21d</t>
  </si>
  <si>
    <t>UNI-PER-MYR</t>
  </si>
  <si>
    <t>22-ECW-ACC-01-GLO-UNI</t>
  </si>
  <si>
    <t>22-ECW-ACC-0001</t>
  </si>
  <si>
    <t>22-ECW-ACC-02-GLO-STC</t>
  </si>
  <si>
    <t>22-ECW-ACC-0002</t>
  </si>
  <si>
    <t>Innocenti</t>
  </si>
  <si>
    <t>22-ECW-ACC-03-GLO-INN</t>
  </si>
  <si>
    <t>22-ECW-ACC-0003</t>
  </si>
  <si>
    <t>2022-08-23</t>
  </si>
  <si>
    <t>Fundación Proinco</t>
  </si>
  <si>
    <t>22-ECW-ACC-04-GLO-PRO</t>
  </si>
  <si>
    <t>22-ECW-ACC-0004</t>
  </si>
  <si>
    <t>2023-01-27</t>
  </si>
  <si>
    <t>NYU</t>
  </si>
  <si>
    <t>22-ECW-ACC-05-GLO-NYU</t>
  </si>
  <si>
    <t>22-ECW-ACC-005</t>
  </si>
  <si>
    <t>2024-01-17</t>
  </si>
  <si>
    <t>22-ECW-ACC-06-GLO-WCH</t>
  </si>
  <si>
    <t>22-ECW-ACC-0006</t>
  </si>
  <si>
    <t>2022-08-17</t>
  </si>
  <si>
    <t>AMAL ALLIANCE</t>
  </si>
  <si>
    <t>22-ECW-ACC-07-GLO-AMA</t>
  </si>
  <si>
    <t>22-ECW-ACC-0007</t>
  </si>
  <si>
    <t>2023-03-16</t>
  </si>
  <si>
    <t>Global Citizen</t>
  </si>
  <si>
    <t>22-ECW-ACC-08-GLO-GLC</t>
  </si>
  <si>
    <t>22-ECW-ACC-0008</t>
  </si>
  <si>
    <t>2023-04-19</t>
  </si>
  <si>
    <t>22-ECW-ACC-09-GLO-HIC</t>
  </si>
  <si>
    <t>22-ECW-ACC-0009</t>
  </si>
  <si>
    <t>2023-07-12</t>
  </si>
  <si>
    <t>22-ECW-ACC-10-GLO-WCH</t>
  </si>
  <si>
    <t>22-ECW-ACC-0010</t>
  </si>
  <si>
    <t>2023-04-10</t>
  </si>
  <si>
    <t>22-ECW-ACC-11-GLO-NRC</t>
  </si>
  <si>
    <t>22-ECW-ACC-0011</t>
  </si>
  <si>
    <t>2023-05-25</t>
  </si>
  <si>
    <t>WeWorld</t>
  </si>
  <si>
    <t>22-ECW-ACC-12-GLO-WWD</t>
  </si>
  <si>
    <t>22-ECW-ACC-0012</t>
  </si>
  <si>
    <t>2024-02-01</t>
  </si>
  <si>
    <t>11 - GCL issued</t>
  </si>
  <si>
    <t>GSF</t>
  </si>
  <si>
    <t>22-ECW-ACC-TEMP-GLO-GSF</t>
  </si>
  <si>
    <t>1899-12-30</t>
  </si>
  <si>
    <t>0y, 0m, 0d</t>
  </si>
  <si>
    <t>03 - FSO pre-assessment</t>
  </si>
  <si>
    <t>Stand-by</t>
  </si>
  <si>
    <t>IDA</t>
  </si>
  <si>
    <t>22-ECW-AF-TEMP-GLO-IDA</t>
  </si>
  <si>
    <t>01 - Notification from Education Team</t>
  </si>
  <si>
    <t>22-ECW-AF-TEMP-GLO-PLA</t>
  </si>
  <si>
    <t>22-ECW-AF-TEMP-GLO-SCH</t>
  </si>
  <si>
    <t>22-ECW-FER-01-YEM-NRC</t>
  </si>
  <si>
    <t>22-ECW-0001</t>
  </si>
  <si>
    <t>2023-07-30</t>
  </si>
  <si>
    <t>22-ECW-FER-02-SDN-IRW</t>
  </si>
  <si>
    <t>22-ECW-0002</t>
  </si>
  <si>
    <t>2023-05-15</t>
  </si>
  <si>
    <t>22-ECW-FER-03-SDN-NRC</t>
  </si>
  <si>
    <t>22-ECW-0003</t>
  </si>
  <si>
    <t>2023-05-03</t>
  </si>
  <si>
    <t>22-ECW-FER-04-SDN-UHC</t>
  </si>
  <si>
    <t>22-ECW-0004</t>
  </si>
  <si>
    <t>2023-06-01</t>
  </si>
  <si>
    <t>22-ECW-FER-05-ETH-UHC</t>
  </si>
  <si>
    <t>22-ECW-0005</t>
  </si>
  <si>
    <t>2023-05-19</t>
  </si>
  <si>
    <t>22-ECW-FER-06-TCD-UHC</t>
  </si>
  <si>
    <t>22-ECW-0006</t>
  </si>
  <si>
    <t>2023-05-24</t>
  </si>
  <si>
    <t>22-ECW-FER-07-UKR-UNI</t>
  </si>
  <si>
    <t>22-ECW-0007</t>
  </si>
  <si>
    <t>2023-06-17</t>
  </si>
  <si>
    <t>22-ECW-FER-08-UKR-STC</t>
  </si>
  <si>
    <t>22-ECW-0008</t>
  </si>
  <si>
    <t>22-ECW-FER-09-NER-UHC</t>
  </si>
  <si>
    <t>22-ECW-0009</t>
  </si>
  <si>
    <t>2023-06-23</t>
  </si>
  <si>
    <t>Mercy Corps</t>
  </si>
  <si>
    <t>22-ECW-FER-10-SDN-MEC</t>
  </si>
  <si>
    <t>22-ECW-0010</t>
  </si>
  <si>
    <t>Moldova</t>
  </si>
  <si>
    <t>22-ECW-FER-11-MDA-UNI</t>
  </si>
  <si>
    <t>22-ECW-0011</t>
  </si>
  <si>
    <t>2023-09-20</t>
  </si>
  <si>
    <t>Pakistan</t>
  </si>
  <si>
    <t>ACTED</t>
  </si>
  <si>
    <t>22-ECW-FER-TEMP-PAK-ACT</t>
  </si>
  <si>
    <t>10 - FSO Assessment</t>
  </si>
  <si>
    <t>Multiple</t>
  </si>
  <si>
    <t>Ok to disburse</t>
  </si>
  <si>
    <t>22-ECW-FER-TEMP-PAK-UNI</t>
  </si>
  <si>
    <t>22-ECW-FER-TEMP-SOM-CAR</t>
  </si>
  <si>
    <t>22-ECW-FER-TEMP-SOM-UNI</t>
  </si>
  <si>
    <t>22-ECW-MYR-0026-NGA-UNI</t>
  </si>
  <si>
    <t>22-ECW-MYRP-0026</t>
  </si>
  <si>
    <t>2024-08-05</t>
  </si>
  <si>
    <t>22-ECW-MYR-01-MLI-UNI</t>
  </si>
  <si>
    <t>22-ECW-MYRP-0001</t>
  </si>
  <si>
    <t>2025-01-11</t>
  </si>
  <si>
    <t>22-ECW-MYR-02-COL-UNI</t>
  </si>
  <si>
    <t>22-ECW-MYRP-0002-UNICEF Colombia</t>
  </si>
  <si>
    <t>2024-01-07</t>
  </si>
  <si>
    <t>3y, 0m, 6d</t>
  </si>
  <si>
    <t>UNI-COL-MYR</t>
  </si>
  <si>
    <t>22-ECW-MYR-03-SDN-UNI</t>
  </si>
  <si>
    <t>22-ECW-MYR-0003</t>
  </si>
  <si>
    <t>2025-02-16</t>
  </si>
  <si>
    <t>22-ECW-MYR-04-PAK-UNI</t>
  </si>
  <si>
    <t>22-ECW-MYR-0004</t>
  </si>
  <si>
    <t>RSPN</t>
  </si>
  <si>
    <t>22-ECW-MYR-05-PAK-RSP</t>
  </si>
  <si>
    <t>22-ECW-MYRP-0005</t>
  </si>
  <si>
    <t>2025-02-01</t>
  </si>
  <si>
    <t>22-ECW-MYR-06-LBY-UNI</t>
  </si>
  <si>
    <t>22-ECW-MYR-0006</t>
  </si>
  <si>
    <t>2025-01-17</t>
  </si>
  <si>
    <t>22-ECW-MYR-07-BGD-STC</t>
  </si>
  <si>
    <t>22-ECW-MYRP-0007</t>
  </si>
  <si>
    <t>2025-02-25</t>
  </si>
  <si>
    <t>Burundi</t>
  </si>
  <si>
    <t>22-ECW-MYR-08-BDI-UNI</t>
  </si>
  <si>
    <t>22-ECW-MYR-0008</t>
  </si>
  <si>
    <t>2025-02-18</t>
  </si>
  <si>
    <t>22-ECW-MYR-09-LBY-NRC</t>
  </si>
  <si>
    <t>22-ECW-MYR-0009</t>
  </si>
  <si>
    <t>22-ECW-MYR-10-BFA-EDU</t>
  </si>
  <si>
    <t>22-ECW-MYR-0010</t>
  </si>
  <si>
    <t>22-ECW-MYR-11-LBN-UNI</t>
  </si>
  <si>
    <t>22-ECW-MYRP-011</t>
  </si>
  <si>
    <t>2025-03-03</t>
  </si>
  <si>
    <t>22-ECW-MYR-12-LBN-UES</t>
  </si>
  <si>
    <t>22-ECW-MYRP-012</t>
  </si>
  <si>
    <t>2025-03-25</t>
  </si>
  <si>
    <t>22-ECW-MYR-13-LBN-STC</t>
  </si>
  <si>
    <t>22-ECW-MYRP-0013</t>
  </si>
  <si>
    <t>2025-04-14</t>
  </si>
  <si>
    <t>22-ECW-MYR-14-BGD-UNI</t>
  </si>
  <si>
    <t>22-ECW-MYRP-0014</t>
  </si>
  <si>
    <t>2025-03-17</t>
  </si>
  <si>
    <t>22-ECW-MYR-15-BGD-UHC</t>
  </si>
  <si>
    <t>22-ECW-MYRP-0015</t>
  </si>
  <si>
    <t>2025-05-25</t>
  </si>
  <si>
    <t>22-ECW-MYR-16-BGD-UES</t>
  </si>
  <si>
    <t>22-ECW-MYRP-0016</t>
  </si>
  <si>
    <t>2025-06-14</t>
  </si>
  <si>
    <t>22-ECW-MYR-19-MLI-HIC</t>
  </si>
  <si>
    <t>22-ECW-MYRP-0019</t>
  </si>
  <si>
    <t>2025-03-31</t>
  </si>
  <si>
    <t>22-ECW-MYR-20-BDI-WVI</t>
  </si>
  <si>
    <t>22-ECW-MYRP-0020</t>
  </si>
  <si>
    <t>2025-04-25</t>
  </si>
  <si>
    <t>VSO</t>
  </si>
  <si>
    <t>22-ECW-MYR-21-PAK-VSO</t>
  </si>
  <si>
    <t>22-ECW-MYRP-0021</t>
  </si>
  <si>
    <t>2025-04-20</t>
  </si>
  <si>
    <t>22-ECW-MYR-22-SDN-STC</t>
  </si>
  <si>
    <t>22-ECW-MYRP-0022</t>
  </si>
  <si>
    <t>2025-05-04</t>
  </si>
  <si>
    <t>ICAHD</t>
  </si>
  <si>
    <t>22-ECW-MYR-23-MLI-ICA</t>
  </si>
  <si>
    <t>22-ECW-MYRP-0023</t>
  </si>
  <si>
    <t>22-ECW-MYR-24-BGD-PLA</t>
  </si>
  <si>
    <t>22-ECW-MYRP-0024</t>
  </si>
  <si>
    <t>2025-06-15</t>
  </si>
  <si>
    <t>TDH</t>
  </si>
  <si>
    <t>22-ECW-MYR-25-LBY-TDH</t>
  </si>
  <si>
    <t>22-ECW-MYRP-0025</t>
  </si>
  <si>
    <t>2025-06-28</t>
  </si>
  <si>
    <t>22-ECW-MYR-27-CMR-UNI</t>
  </si>
  <si>
    <t>22-ECW-MYRP-0027</t>
  </si>
  <si>
    <t>2025-08-04</t>
  </si>
  <si>
    <t>22-ECW-MYR-28-CMR-UHC</t>
  </si>
  <si>
    <t>22-ECW-MYRP-0028</t>
  </si>
  <si>
    <t>2025-08-18</t>
  </si>
  <si>
    <t>22-ECW-MYR-29-CMR-PLA</t>
  </si>
  <si>
    <t>22-ECW-MYRP-0029</t>
  </si>
  <si>
    <t>22-ECW-MYR-30-CMR-UES</t>
  </si>
  <si>
    <t>22-ECW-MYRP-0030</t>
  </si>
  <si>
    <t>2025-08-16</t>
  </si>
  <si>
    <t>22-ECW-MYR-31-CMR-WFP</t>
  </si>
  <si>
    <t>22-ECW-MYRP-0031</t>
  </si>
  <si>
    <t>2025-09-07</t>
  </si>
  <si>
    <t>22-ECW-MYR-32-CMR-NRC</t>
  </si>
  <si>
    <t>2025-11-18</t>
  </si>
  <si>
    <t>22-ECW-MYRP-0032</t>
  </si>
  <si>
    <t>22-ECW-MYR-34-HTI-WFP</t>
  </si>
  <si>
    <t>2025-11-11</t>
  </si>
  <si>
    <t>22-ECW-MYR-TEMP-AFG-AKF</t>
  </si>
  <si>
    <t>22-ECW-MYR-TEMP-AFG-STC</t>
  </si>
  <si>
    <t>22-ECW-MYR-TEMP-CAF-NRC</t>
  </si>
  <si>
    <t>22-ECW-MYR-TEMP-CAF-PLA</t>
  </si>
  <si>
    <t>22-ECW-MYR-TEMP-CAF-UNI</t>
  </si>
  <si>
    <t>22-ECW-MYR-TEMP-HTI-UNI</t>
  </si>
  <si>
    <t>22-MYRP-0033</t>
  </si>
  <si>
    <t>2025-11-22</t>
  </si>
  <si>
    <t>17-ECW-FER-29-UKR-UNI</t>
  </si>
  <si>
    <t>19-ECW-ACC-BI-01-GLO-UNI</t>
  </si>
  <si>
    <t xml:space="preserve">22-ECW-FER-07-UKR-UNI </t>
  </si>
  <si>
    <t xml:space="preserve">22-ECW-FER-08-UKR-STC </t>
  </si>
  <si>
    <t>22-ECW-FER-TEMP-MDA-UNI</t>
  </si>
  <si>
    <t>22-ECW-MYR-TEMP-CMR-NRC</t>
  </si>
  <si>
    <t>GENERAL</t>
  </si>
  <si>
    <t>Intervention areas and gender codes</t>
  </si>
  <si>
    <t>Type of organization</t>
  </si>
  <si>
    <t>Yes-No</t>
  </si>
  <si>
    <t>Year</t>
  </si>
  <si>
    <t>Type of Grant</t>
  </si>
  <si>
    <t>Type of agency</t>
  </si>
  <si>
    <t>Role</t>
  </si>
  <si>
    <t>Type of report</t>
  </si>
  <si>
    <t>Countries</t>
  </si>
  <si>
    <t>Type</t>
  </si>
  <si>
    <t>Unique outputs</t>
  </si>
  <si>
    <t>Month</t>
  </si>
  <si>
    <t>Report</t>
  </si>
  <si>
    <t>First report end date</t>
  </si>
  <si>
    <t>Last report end date</t>
  </si>
  <si>
    <t>Gender targeted</t>
  </si>
  <si>
    <t>Line</t>
  </si>
  <si>
    <t>D8</t>
  </si>
  <si>
    <t>D9</t>
  </si>
  <si>
    <t>D10</t>
  </si>
  <si>
    <t>D11</t>
  </si>
  <si>
    <t>D12</t>
  </si>
  <si>
    <t>D13</t>
  </si>
  <si>
    <t>D14</t>
  </si>
  <si>
    <t>D15</t>
  </si>
  <si>
    <t>D16</t>
  </si>
  <si>
    <t>D17</t>
  </si>
  <si>
    <t>D18</t>
  </si>
  <si>
    <t>D19</t>
  </si>
  <si>
    <t>D20</t>
  </si>
  <si>
    <t>D21</t>
  </si>
  <si>
    <t>D22</t>
  </si>
  <si>
    <t>Government</t>
  </si>
  <si>
    <t>ECW Secretariat FP</t>
  </si>
  <si>
    <t>Select here</t>
  </si>
  <si>
    <t>Local</t>
  </si>
  <si>
    <t>Co-author</t>
  </si>
  <si>
    <t>Progress</t>
  </si>
  <si>
    <t>Proposed budget line</t>
  </si>
  <si>
    <t>Assistive devices and learning aids for inclusive education</t>
  </si>
  <si>
    <t>International NGO</t>
  </si>
  <si>
    <t>Grant Manager</t>
  </si>
  <si>
    <t>National</t>
  </si>
  <si>
    <t>Report submission</t>
  </si>
  <si>
    <t>Global coverage</t>
  </si>
  <si>
    <t>0 - No</t>
  </si>
  <si>
    <t>0 - Neutral/no consideration</t>
  </si>
  <si>
    <t>Approved budget line</t>
  </si>
  <si>
    <t>1 - Gender mainstreaming</t>
  </si>
  <si>
    <t>In-country Organizations</t>
  </si>
  <si>
    <t>Grant Focal point</t>
  </si>
  <si>
    <t>Annual</t>
  </si>
  <si>
    <t>Regional coverage</t>
  </si>
  <si>
    <t>1 - Yes</t>
  </si>
  <si>
    <t>Discarded budget line (to be replaced by new revision budget line)</t>
  </si>
  <si>
    <t>Cash transfers/vouchers for education</t>
  </si>
  <si>
    <t>National Red Cross/Crescent</t>
  </si>
  <si>
    <t>Yes/No</t>
  </si>
  <si>
    <t>Final</t>
  </si>
  <si>
    <t>Proposed budget revision line</t>
  </si>
  <si>
    <t>Classroom construction/rehabilitation (including temporary learning spaces)</t>
  </si>
  <si>
    <t>UN Agency</t>
  </si>
  <si>
    <t>Albania</t>
  </si>
  <si>
    <t>Approved budget revision line</t>
  </si>
  <si>
    <t>Community/parent mobilization, engagement and awareness</t>
  </si>
  <si>
    <t>Algeria</t>
  </si>
  <si>
    <t>Data, assessment, and reporting</t>
  </si>
  <si>
    <t>American Samoa</t>
  </si>
  <si>
    <t>Andorra</t>
  </si>
  <si>
    <t>DRR and school safety systems/processes/measures in place</t>
  </si>
  <si>
    <t>Angola</t>
  </si>
  <si>
    <t>Gender targeted access and learning environments intervention</t>
  </si>
  <si>
    <t>Anguilla</t>
  </si>
  <si>
    <t>Antigua and Barbuda</t>
  </si>
  <si>
    <t>Gender targeted systemic barriers (policies/social norms)</t>
  </si>
  <si>
    <t>Argentina</t>
  </si>
  <si>
    <t>Armenia</t>
  </si>
  <si>
    <t>Aruba</t>
  </si>
  <si>
    <t>Latrine or WASH facility construction/rehabilitation</t>
  </si>
  <si>
    <t>Approval</t>
  </si>
  <si>
    <t>Australia</t>
  </si>
  <si>
    <t>Learning material (individual)</t>
  </si>
  <si>
    <t>Austria</t>
  </si>
  <si>
    <t>Learning material and furniture (environment/classroom)</t>
  </si>
  <si>
    <t>Approved</t>
  </si>
  <si>
    <t>Work in progress</t>
  </si>
  <si>
    <t>Azerbaijan</t>
  </si>
  <si>
    <t>MHPSS and SEL support for children</t>
  </si>
  <si>
    <t>Submitted</t>
  </si>
  <si>
    <t>Bahamas</t>
  </si>
  <si>
    <t>Policies, plans, frameworks, code of conduct</t>
  </si>
  <si>
    <t>Bahrain</t>
  </si>
  <si>
    <t>Resource mobilization</t>
  </si>
  <si>
    <t>School feeding and nutrition</t>
  </si>
  <si>
    <t>Barbados</t>
  </si>
  <si>
    <t>School-management committee and/or parent-teacher association support</t>
  </si>
  <si>
    <t>Belarus</t>
  </si>
  <si>
    <t>System or coordination strengthening (school, district, national levels)</t>
  </si>
  <si>
    <t>Belgium</t>
  </si>
  <si>
    <t>Teachers / administrators recruited/financially supported</t>
  </si>
  <si>
    <t>Belize</t>
  </si>
  <si>
    <t>Teachers training and capacity development</t>
  </si>
  <si>
    <t>Benin</t>
  </si>
  <si>
    <t>Teachers well-being</t>
  </si>
  <si>
    <t>Bermuda</t>
  </si>
  <si>
    <t>Bhutan</t>
  </si>
  <si>
    <t>Bolivia (Plurinational State of)</t>
  </si>
  <si>
    <t>Bosnia and Herzegovina</t>
  </si>
  <si>
    <t>Botswana</t>
  </si>
  <si>
    <t>British Virgin Islands</t>
  </si>
  <si>
    <t>Brunei Darussalam</t>
  </si>
  <si>
    <t>Bulgaria</t>
  </si>
  <si>
    <t>Cabo Verde</t>
  </si>
  <si>
    <t>Cambodia</t>
  </si>
  <si>
    <t>Canada</t>
  </si>
  <si>
    <t>Cayman Islands</t>
  </si>
  <si>
    <t>Central African Republic (The)</t>
  </si>
  <si>
    <t>Chile</t>
  </si>
  <si>
    <t>China</t>
  </si>
  <si>
    <t>Comoros (The)</t>
  </si>
  <si>
    <t>Congo (The)</t>
  </si>
  <si>
    <t>Cook Islands</t>
  </si>
  <si>
    <t>Costa Rica</t>
  </si>
  <si>
    <t>Cote d'Ivoire</t>
  </si>
  <si>
    <t>Croatia</t>
  </si>
  <si>
    <t>Cuba</t>
  </si>
  <si>
    <t>Cyprus</t>
  </si>
  <si>
    <t>Czechia</t>
  </si>
  <si>
    <t>Democratic People's Rep. of Korea (The)</t>
  </si>
  <si>
    <t>Democratic Rep. of the Congo (The)</t>
  </si>
  <si>
    <t>Denmark</t>
  </si>
  <si>
    <t>Djibouti</t>
  </si>
  <si>
    <t>Dominica</t>
  </si>
  <si>
    <t>Dominican Republic (The)</t>
  </si>
  <si>
    <t>Egypt</t>
  </si>
  <si>
    <t>El Salvador</t>
  </si>
  <si>
    <t>Equatorial Guinea</t>
  </si>
  <si>
    <t>Eritrea</t>
  </si>
  <si>
    <t>Estonia</t>
  </si>
  <si>
    <t>Falkland Islands (Malvinas)</t>
  </si>
  <si>
    <t>Fiji</t>
  </si>
  <si>
    <t>Finland</t>
  </si>
  <si>
    <t>France</t>
  </si>
  <si>
    <t>French Guiana</t>
  </si>
  <si>
    <t>French Polynesia</t>
  </si>
  <si>
    <t>Gabon</t>
  </si>
  <si>
    <t>Gambia (The)</t>
  </si>
  <si>
    <t>Georgia</t>
  </si>
  <si>
    <t>Germany</t>
  </si>
  <si>
    <t>Ghana</t>
  </si>
  <si>
    <t>Gibraltar</t>
  </si>
  <si>
    <t>Greenland</t>
  </si>
  <si>
    <t>Grenada</t>
  </si>
  <si>
    <t>Guadeloupe</t>
  </si>
  <si>
    <t>Guam</t>
  </si>
  <si>
    <t>Guatemala</t>
  </si>
  <si>
    <t>Guinea</t>
  </si>
  <si>
    <t>Guinea-Bissau</t>
  </si>
  <si>
    <t>Guyana</t>
  </si>
  <si>
    <t>Honduras</t>
  </si>
  <si>
    <t>Hungary</t>
  </si>
  <si>
    <t>Iceland</t>
  </si>
  <si>
    <t>India</t>
  </si>
  <si>
    <t>Iran (Islamic Republic of)</t>
  </si>
  <si>
    <t>Ireland</t>
  </si>
  <si>
    <t>Israel</t>
  </si>
  <si>
    <t>Italy</t>
  </si>
  <si>
    <t>Jamaica</t>
  </si>
  <si>
    <t>Japan</t>
  </si>
  <si>
    <t>Jordan</t>
  </si>
  <si>
    <t>Kazakhstan</t>
  </si>
  <si>
    <t>Kiribati</t>
  </si>
  <si>
    <t>Kuwait</t>
  </si>
  <si>
    <t>Kyrgyzstan</t>
  </si>
  <si>
    <t>Lao People's Democratic Rep. (The)</t>
  </si>
  <si>
    <t>Latvia</t>
  </si>
  <si>
    <t>Lesotho</t>
  </si>
  <si>
    <t>Liberia</t>
  </si>
  <si>
    <t>Liechtenstein</t>
  </si>
  <si>
    <t>Lithuania</t>
  </si>
  <si>
    <t>Luxembourg</t>
  </si>
  <si>
    <t>Malaysia</t>
  </si>
  <si>
    <t>Maldives</t>
  </si>
  <si>
    <t>Malta</t>
  </si>
  <si>
    <t>Marshall Islands</t>
  </si>
  <si>
    <t>Martinique</t>
  </si>
  <si>
    <t>Mauritania</t>
  </si>
  <si>
    <t>Mauritius</t>
  </si>
  <si>
    <t>Mexico</t>
  </si>
  <si>
    <t>Micronesia (Federated States of)</t>
  </si>
  <si>
    <t>Monaco</t>
  </si>
  <si>
    <t>Mongolia</t>
  </si>
  <si>
    <t>Montenegro</t>
  </si>
  <si>
    <t>Montserrat</t>
  </si>
  <si>
    <t>Morocco</t>
  </si>
  <si>
    <t>Myanmar</t>
  </si>
  <si>
    <t>Namibia</t>
  </si>
  <si>
    <t>Nauru</t>
  </si>
  <si>
    <t>Netherlands</t>
  </si>
  <si>
    <t>Netherlands Antilles</t>
  </si>
  <si>
    <t>New Caledonia</t>
  </si>
  <si>
    <t>New Zealand</t>
  </si>
  <si>
    <t>Nicaragua</t>
  </si>
  <si>
    <t>Niger (The)</t>
  </si>
  <si>
    <t>Niue</t>
  </si>
  <si>
    <t>Norway</t>
  </si>
  <si>
    <t>Oman</t>
  </si>
  <si>
    <t>Palau</t>
  </si>
  <si>
    <t>Panama</t>
  </si>
  <si>
    <t>Paraguay</t>
  </si>
  <si>
    <t>Philippines (The)</t>
  </si>
  <si>
    <t>Poland</t>
  </si>
  <si>
    <t>Portugal</t>
  </si>
  <si>
    <t>Puerto Rico</t>
  </si>
  <si>
    <t>Qatar</t>
  </si>
  <si>
    <t>Republic of Korea (The)</t>
  </si>
  <si>
    <t>Republic of Moldova (The)</t>
  </si>
  <si>
    <t>Reunion</t>
  </si>
  <si>
    <t>Romania</t>
  </si>
  <si>
    <t>Russian Federation (The)</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</si>
  <si>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</si>
  <si>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</si>
  <si>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</si>
  <si>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</si>
  <si>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</si>
  <si>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</si>
  <si>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</si>
  <si>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</si>
  <si>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</si>
  <si>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</si>
  <si>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</si>
  <si>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</si>
  <si>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</si>
  <si>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</si>
  <si>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</si>
  <si>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</si>
  <si>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South Africa</t>
  </si>
  <si>
    <t>Spain</t>
  </si>
  <si>
    <t>Sri Lanka</t>
  </si>
  <si>
    <t>Sudan (The)</t>
  </si>
  <si>
    <t>Suriname</t>
  </si>
  <si>
    <t>Swaziland</t>
  </si>
  <si>
    <t>Sweden</t>
  </si>
  <si>
    <t>Switzerland</t>
  </si>
  <si>
    <t>Syrian Arab Republic (The)</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</si>
  <si>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</si>
  <si>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</si>
  <si>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</si>
  <si>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</si>
  <si>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</si>
  <si>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</si>
  <si>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</si>
  <si>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</si>
  <si>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</si>
  <si>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</si>
  <si>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</si>
  <si>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</si>
  <si>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</si>
  <si>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United Arab Emirates</t>
  </si>
  <si>
    <t>United Kingdom (The)</t>
  </si>
  <si>
    <t>United Republic of Tanzania (The)</t>
  </si>
  <si>
    <t>United States of America (The)</t>
  </si>
  <si>
    <t>Uruguay</t>
  </si>
  <si>
    <t>Uzbekistan</t>
  </si>
  <si>
    <t>Vanuatu</t>
  </si>
  <si>
    <t>Venezuela (Bolivarian Republic of)</t>
  </si>
  <si>
    <t>Viet Nam</t>
  </si>
  <si>
    <t>Virgin Islands (USA)</t>
  </si>
  <si>
    <t>Wallis and Futuna</t>
  </si>
  <si>
    <t>West Bank and Gaza</t>
  </si>
  <si>
    <t>% of funds allocated to gender-targeted interventions (D25)</t>
  </si>
  <si>
    <r>
      <t>§</t>
    </r>
    <r>
      <rPr>
        <sz val="7"/>
        <color theme="1"/>
        <rFont val="Times New Roman"/>
        <family val="1"/>
      </rPr>
      <t xml:space="preserve">  </t>
    </r>
    <r>
      <rPr>
        <sz val="10.5"/>
        <color theme="1"/>
        <rFont val="Arial"/>
        <family val="2"/>
      </rPr>
      <t>FER: If the amount allocated to gender-targeted interventions &lt; 15% of the total programme cost, this cell will appear highlighted in red.</t>
    </r>
  </si>
  <si>
    <r>
      <t>§</t>
    </r>
    <r>
      <rPr>
        <sz val="7"/>
        <color theme="1"/>
        <rFont val="Times New Roman"/>
        <family val="1"/>
      </rPr>
      <t xml:space="preserve">  </t>
    </r>
    <r>
      <rPr>
        <sz val="10.5"/>
        <color theme="1"/>
        <rFont val="Arial"/>
        <family val="2"/>
      </rPr>
      <t>MYRP: If the amount allocated to gender-targeted interventions &lt; 25% of the total programme cost, this cell will appear highlighted in red.</t>
    </r>
  </si>
  <si>
    <t>GBV risk mitigation</t>
  </si>
  <si>
    <r>
      <t>§</t>
    </r>
    <r>
      <rPr>
        <sz val="7"/>
        <color rgb="FF000000"/>
        <rFont val="Times New Roman"/>
        <family val="1"/>
      </rPr>
      <t xml:space="preserve">  </t>
    </r>
    <r>
      <rPr>
        <sz val="10.5"/>
        <color theme="1"/>
        <rFont val="Arial"/>
        <family val="2"/>
      </rPr>
      <t xml:space="preserve">If you haven't selected the GBV risk mitigation as one of the intervention areas, this cell will appear highlighted in red. </t>
    </r>
  </si>
  <si>
    <t>2 - Targeted interventions</t>
  </si>
  <si>
    <t>1 - Mainstreaming disability/inclusive for all including those with disabilities</t>
  </si>
  <si>
    <r>
      <t xml:space="preserve">The ECW Finance template is part of the application package required to apply for a grant from Education Cannot Wait (ECW). Grantees should submit their budget by filling out the A | Budget sheet. Instructions:
</t>
    </r>
    <r>
      <rPr>
        <b/>
        <u/>
        <sz val="12"/>
        <color theme="1"/>
        <rFont val="Calibri (Body)"/>
      </rPr>
      <t>Programme costs table:</t>
    </r>
    <r>
      <rPr>
        <sz val="12"/>
        <color theme="1"/>
        <rFont val="Calibri"/>
        <family val="2"/>
        <scheme val="minor"/>
      </rPr>
      <t xml:space="preserve">
-         Fill out the programme costs table at the outcome and output level. A minimum of 3 outputs is required. 
-         Select the most appropriate intervention area. The budget should not be restructured to fit the intervention areas. Please consider that the GBV risk mitigation is mandatory.
-         Select the appropriate option/tagging in the gender-targeted column:
</t>
    </r>
    <r>
      <rPr>
        <b/>
        <i/>
        <sz val="12"/>
        <color theme="1"/>
        <rFont val="Calibri"/>
        <family val="2"/>
        <scheme val="minor"/>
      </rPr>
      <t>0 - Gender-blind/unaware</t>
    </r>
    <r>
      <rPr>
        <i/>
        <sz val="12"/>
        <color theme="1"/>
        <rFont val="Calibri"/>
        <family val="2"/>
        <scheme val="minor"/>
      </rPr>
      <t xml:space="preserve"> interventions ignore gender in programme design, thereby perpetuating the status quo (‘gender neutral’) or potentially worsening inequalities.
</t>
    </r>
    <r>
      <rPr>
        <b/>
        <i/>
        <sz val="12"/>
        <color theme="1"/>
        <rFont val="Calibri"/>
        <family val="2"/>
        <scheme val="minor"/>
      </rPr>
      <t>1 - Gender-mainstreamed</t>
    </r>
    <r>
      <rPr>
        <i/>
        <sz val="12"/>
        <color theme="1"/>
        <rFont val="Calibri"/>
        <family val="2"/>
        <scheme val="minor"/>
      </rPr>
      <t xml:space="preserve"> approaches to EiEPC are devised that respond to the gender issues into general education activities (such as a back-to-school programme targeting both boys and girls or a project that may aim to provide primary education for all children, with different activities for girls and boys in different age groups to address the distinct needs, roles and dynamics of girls and boys (or men and women) within a broader programme).  
</t>
    </r>
    <r>
      <rPr>
        <b/>
        <i/>
        <sz val="12"/>
        <color theme="1"/>
        <rFont val="Calibri"/>
        <family val="2"/>
        <scheme val="minor"/>
      </rPr>
      <t>2a - Gender-responsive</t>
    </r>
    <r>
      <rPr>
        <i/>
        <sz val="12"/>
        <color theme="1"/>
        <rFont val="Calibri"/>
        <family val="2"/>
        <scheme val="minor"/>
      </rPr>
      <t xml:space="preserve"> approaches to EiEPC refer to those that identify and address the different needs of girls, boys, women, men, and non-binary individuals to promote equal outcomes. For instance, the provision of menstrual hygiene kits to diminish gender-specific bottlenecks to girls’ participation in education programmes signifies a gender-responsive approach to EiEPC.</t>
    </r>
    <r>
      <rPr>
        <sz val="12"/>
        <color theme="1"/>
        <rFont val="Calibri"/>
        <family val="2"/>
        <scheme val="minor"/>
      </rPr>
      <t xml:space="preserve">
</t>
    </r>
    <r>
      <rPr>
        <b/>
        <i/>
        <sz val="12"/>
        <color theme="1"/>
        <rFont val="Calibri"/>
        <family val="2"/>
        <scheme val="minor"/>
      </rPr>
      <t>2b - Gender-transformative (FER)</t>
    </r>
    <r>
      <rPr>
        <i/>
        <sz val="12"/>
        <color theme="1"/>
        <rFont val="Calibri"/>
        <family val="2"/>
        <scheme val="minor"/>
      </rPr>
      <t xml:space="preserve"> approaches to EiEPC explicitly seek to redress gender inequalities and empower disadvantaged populations. Gender-transformative EiEPC extends beyond addressing gender-related needs by challenging stereotypes, norms, and attitudes in order to identify, address, and positively transform the root causes of gender inequality. For example, interventions aimed at altering communal attitudes about menstruation—in addition to the provision of menstrual hygiene kits—would be gender transformative.</t>
    </r>
    <r>
      <rPr>
        <sz val="12"/>
        <color theme="1"/>
        <rFont val="Calibri"/>
        <family val="2"/>
        <scheme val="minor"/>
      </rPr>
      <t xml:space="preserve">
Please consider that gender-targeted interventions (1, 2a and 2b) should represent:
	• FERs: A minimum of 15% of the total programme costs
	• MYRPs: a minimum of 25% of the total programme costs 
	- Select the appropriate option/tagging in the disability-marker column:
</t>
    </r>
    <r>
      <rPr>
        <b/>
        <i/>
        <sz val="12"/>
        <color theme="1"/>
        <rFont val="Calibri"/>
        <family val="2"/>
        <scheme val="minor"/>
      </rPr>
      <t xml:space="preserve">1 - 'Mainstreaming disability/inclusive for all including those with disabilities’ </t>
    </r>
    <r>
      <rPr>
        <i/>
        <sz val="12"/>
        <color theme="1"/>
        <rFont val="Calibri"/>
        <family val="2"/>
        <scheme val="minor"/>
      </rPr>
      <t>if the intervention is related to creating a universal design/environment inclusive for all including those with disabilities. Examples include developing the physical environment to enable access for all including persons with disabilities, training teachers on first quality teaching to reach all in their classrooms including children with disabilities.</t>
    </r>
    <r>
      <rPr>
        <b/>
        <i/>
        <sz val="12"/>
        <color theme="1"/>
        <rFont val="Calibri"/>
        <family val="2"/>
        <scheme val="minor"/>
      </rPr>
      <t xml:space="preserve">
2 - ‘Targeted intervention’ </t>
    </r>
    <r>
      <rPr>
        <i/>
        <sz val="12"/>
        <color theme="1"/>
        <rFont val="Calibri"/>
        <family val="2"/>
        <scheme val="minor"/>
      </rPr>
      <t xml:space="preserve">if persons with disabilities are directly targeted by the intervention. Examples include, providing persons with disabilities with their accommodation needs such as adding a ramp, accessible bathrooms and materials in alternative formats, develop resource rooms in meeting the individual needs of persons with diverse disabilities.
</t>
    </r>
    <r>
      <rPr>
        <sz val="12"/>
        <color theme="1"/>
        <rFont val="Calibri"/>
        <family val="2"/>
        <scheme val="minor"/>
      </rPr>
      <t xml:space="preserve">
-         Fill out the budget column.
</t>
    </r>
    <r>
      <rPr>
        <b/>
        <u/>
        <sz val="12"/>
        <color theme="1"/>
        <rFont val="Calibri (Body)"/>
      </rPr>
      <t>Operational costs table:</t>
    </r>
    <r>
      <rPr>
        <sz val="12"/>
        <color theme="1"/>
        <rFont val="Calibri"/>
        <family val="2"/>
        <scheme val="minor"/>
      </rPr>
      <t xml:space="preserve">
-         Please consider that operational costs contain, for instance, a share of office running costs and security expenses, office stationary/supplies, and utilities which are not 100% attributable to the programme. This also may include costs of some personnel who are not directly engaged in the project implementation but indirectly supporting it.
MYRPs: ECW seed funding budget should  reflect the budget for the GLO function (full time gender specialist for 3 years, gender trainings, workshops, and other capacity strengthening interventions over 3 years, gender M&amp;E, knowledge management and production,...). This implies that for MYRPs, one of the grantees should budget the GLO function here. 
Both tables (i.e., programme and operational costs) offer the possibility of submitting a revised budget in the yellow cells. If the variance of (at least) one of the outcomes surpasses 20%, approval from the ECW Secretariat is needed.
</t>
    </r>
    <r>
      <rPr>
        <b/>
        <u/>
        <sz val="12"/>
        <color theme="1"/>
        <rFont val="Calibri (Body)"/>
      </rPr>
      <t>Budget overview and revision table:</t>
    </r>
    <r>
      <rPr>
        <sz val="12"/>
        <color theme="1"/>
        <rFont val="Calibri"/>
        <family val="2"/>
        <scheme val="minor"/>
      </rPr>
      <t xml:space="preserve">
-         Fill out the indirect costs cell (USD amount). Please consider that indirect costs typically include corporate costs (i.e., headquarters and statutory bodies, legal services, general procurement, recruitment, etc.) not related to service provision to a project. 
-         ECW thresholds: 
1.        Operational costs ≤ 20% (of total budget)
2.        Indirect costs ≤ 7% (of the programme and operational costs).</t>
    </r>
  </si>
  <si>
    <r>
      <rPr>
        <b/>
        <sz val="11"/>
        <color theme="1"/>
        <rFont val="Calibri"/>
        <family val="2"/>
      </rPr>
      <t xml:space="preserve">* Women Organization (WOs) : </t>
    </r>
    <r>
      <rPr>
        <sz val="11"/>
        <color theme="1"/>
        <rFont val="Calibri"/>
        <family val="2"/>
      </rPr>
      <t xml:space="preserve">a) In-country organizations that are national, sub-national, or community based, and whose mandate is to advance gender equality and women’s and/or girls’ rights  (advancing their access to resources/ economic opportunities/humanitarian services, including education, protection and/or humanitarian decision making/planning processes). b) Whose staffing is majority women and girls in all their diversity and/or c)  Can demonstrate accountability to women and girls, including through the coordination of community-based protection and feedback mechanisms that are tailored to women’s and girls’ needs. “
** </t>
    </r>
    <r>
      <rPr>
        <b/>
        <sz val="11"/>
        <color theme="1"/>
        <rFont val="Calibri"/>
        <family val="2"/>
      </rPr>
      <t xml:space="preserve">Organizations of persons with disabilities (OPDs) </t>
    </r>
    <r>
      <rPr>
        <sz val="11"/>
        <color theme="1"/>
        <rFont val="Calibri"/>
        <family val="2"/>
      </rPr>
      <t xml:space="preserve">can be defined when persons with disabilities represent (at all level including the governing bodies) &gt;=50% of the members. If the &gt;=50% is not met (this must be in the statute of the organization), organizations can be classified as: a) Organizations that work with persons with disabilities, where participation of persons with disabilities is less than 50% and greater than 25% at all level. b) Organizations that work for persons with disabilities, where no or less than 25% participation of persons with disabilities at all level.
*** </t>
    </r>
    <r>
      <rPr>
        <b/>
        <sz val="11"/>
        <color theme="1"/>
        <rFont val="Calibri"/>
        <family val="2"/>
      </rPr>
      <t>Refugee-Led Organization :</t>
    </r>
    <r>
      <rPr>
        <sz val="11"/>
        <color theme="1"/>
        <rFont val="Calibri"/>
        <family val="2"/>
      </rPr>
      <t xml:space="preserve"> an organization or group in which persons with direct lived experience of forced displacement play a primary leadership role and whose stated objectives and activities are focused on responding to the needs of refugees and/or related communities.</t>
    </r>
  </si>
  <si>
    <r>
      <t xml:space="preserve">-	Grantees should list their organization’s sub-grantees, type, and cumulative ECW funds transferred to partners since inception. This amount should include outstanding cash advances. 
-	Grantees should fill out the type of organization columns (LWO, OPDs, and refugee-led organizations). 
</t>
    </r>
    <r>
      <rPr>
        <b/>
        <u/>
        <sz val="12"/>
        <color theme="1"/>
        <rFont val="Calibri (Body)"/>
      </rPr>
      <t>Important definitions</t>
    </r>
    <r>
      <rPr>
        <sz val="12"/>
        <color theme="1"/>
        <rFont val="Calibri"/>
        <family val="2"/>
        <scheme val="minor"/>
      </rPr>
      <t xml:space="preserve"> to help you fill out this tab:
</t>
    </r>
    <r>
      <rPr>
        <b/>
        <sz val="12"/>
        <color theme="1"/>
        <rFont val="Calibri"/>
        <family val="2"/>
        <scheme val="minor"/>
      </rPr>
      <t>In-country organizations</t>
    </r>
    <r>
      <rPr>
        <sz val="12"/>
        <color theme="1"/>
        <rFont val="Calibri"/>
        <family val="2"/>
        <scheme val="minor"/>
      </rPr>
      <t xml:space="preserve"> are “Organizations engaged in relief that are headquartered and operating in their own aid recipient country and which are not affiliated to an international NGO. This includes National NGOs/CSOs (National NGOs/CSOs operating in the aid recipient country in which they are headquartered, working in multiple subnational regions, and not affiliated to an international NGO. This category can also include national faith-based organisations) and Local NGOs/CSOs (Local NGOs/CSOs operating in a specific, geographically defined, subnational area of an aid recipient country, without affiliation to an international NGO/CSO. This category can also include community-based organisations and local faith-based organisations).
</t>
    </r>
    <r>
      <rPr>
        <b/>
        <sz val="12"/>
        <color theme="1"/>
        <rFont val="Calibri"/>
        <family val="2"/>
        <scheme val="minor"/>
      </rPr>
      <t>Women Organization (WOs)</t>
    </r>
    <r>
      <rPr>
        <sz val="12"/>
        <color theme="1"/>
        <rFont val="Calibri"/>
        <family val="2"/>
        <scheme val="minor"/>
      </rPr>
      <t xml:space="preserve"> are a) In-country organizations that are national, sub-national, or community based, and whose mandate is to advance gender equality and women’s and/or girls’ rights  (advancing their access to resources/ economic opportunities/humanitarian services, including education, protection and/or humanitarian decision making/planning processes) and b) Whose staffing is majority women and girls in all their diversity and/or c) Can demonstrate accountability to women and girls, including through the coordination of community-based protection and feedback mechanisms that are tailored to women’s and girls’ needs. “
</t>
    </r>
    <r>
      <rPr>
        <b/>
        <sz val="12"/>
        <color theme="1"/>
        <rFont val="Calibri"/>
        <family val="2"/>
        <scheme val="minor"/>
      </rPr>
      <t xml:space="preserve">
Organizations of persons with disabilities (OPDs)</t>
    </r>
    <r>
      <rPr>
        <sz val="12"/>
        <color theme="1"/>
        <rFont val="Calibri"/>
        <family val="2"/>
        <scheme val="minor"/>
      </rPr>
      <t xml:space="preserve"> can be defined when persons with disabilities represent (at all level including the governing bodies) &gt;=50% of the members. If the &gt;=50% is not met (this must be in the statute of the organization), organizations can be classified as: a) Organizations that work with persons with disabilities, where participation of persons with disabilities is less than 50% and greater than 25% at all level. b) Organizations that work for persons with disabilities, where no or less than 25% participation of persons with disabilities at all levels.
</t>
    </r>
    <r>
      <rPr>
        <b/>
        <sz val="12"/>
        <color theme="1"/>
        <rFont val="Calibri"/>
        <family val="2"/>
        <scheme val="minor"/>
      </rPr>
      <t>Refugee-Led Organization</t>
    </r>
    <r>
      <rPr>
        <sz val="12"/>
        <color theme="1"/>
        <rFont val="Calibri"/>
        <family val="2"/>
        <scheme val="minor"/>
      </rPr>
      <t xml:space="preserve"> are organizations or groups in which persons with direct lived experience of forced displacement play a primary leadership role and whose stated objectives and activities are focused on responding to the needs of refugees and/or related communities. For additional clarification, please check this link: </t>
    </r>
    <r>
      <rPr>
        <b/>
        <sz val="12"/>
        <color theme="4"/>
        <rFont val="Calibri (Body)"/>
      </rPr>
      <t>https://www.refworld.org/docid/63e658fc4.html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</si>
</sst>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00_);_(&quot;$&quot;* \(#,##0.00\);_(&quot;$&quot;* &quot;-&quot;??_);_(@_)"/>
    <numFmt numFmtId="165" formatCode="_(* #,##0.00_);_(* \(#,##0.00\);_(* &quot;-&quot;??_);_(@_)"/>
    <numFmt numFmtId="166" formatCode="[$-409]dd\-mmm\-yy;@"/>
    <numFmt numFmtId="167" formatCode="[$-10409]#,##0.00;\(#,##0.00\)"/>
    <numFmt numFmtId="168" formatCode="0.0%"/>
    <numFmt numFmtId="169" formatCode="_(&quot;$&quot;* #,##0_);_(&quot;$&quot;* \(#,##0\);_(&quot;$&quot;* &quot;-&quot;??_);_(@_)"/>
  </numFmts>
  <fonts count="15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theme="1" tint="0.14999847407452621"/>
      <name val="Calibri"/>
      <family val="2"/>
      <scheme val="minor"/>
    </font>
    <font>
      <sz val="20"/>
      <color theme="1" tint="0.249977111117893"/>
      <name val="Impact"/>
      <family val="2"/>
    </font>
    <font>
      <b/>
      <sz val="10"/>
      <color theme="1"/>
      <name val="Calibri"/>
      <family val="2"/>
      <scheme val="minor"/>
    </font>
    <font>
      <sz val="11"/>
      <color theme="1"/>
      <name val="Calibri"/>
      <family val="2"/>
      <scheme val="minor"/>
    </font>
    <font>
      <b/>
      <sz val="11"/>
      <color theme="0"/>
      <name val="Calibri"/>
      <family val="2"/>
      <scheme val="minor"/>
    </font>
    <font>
      <b/>
      <sz val="10"/>
      <color theme="1" tint="0.249977111117893"/>
      <name val="Calibri"/>
      <family val="2"/>
      <scheme val="minor"/>
    </font>
    <font>
      <sz val="10"/>
      <color theme="1"/>
      <name val="Arial Narrow"/>
      <family val="2"/>
    </font>
    <font>
      <sz val="12"/>
      <color theme="1"/>
      <name val="Arial Narrow"/>
      <family val="2"/>
    </font>
    <font>
      <sz val="10"/>
      <color theme="1"/>
      <name val="Calibri"/>
      <family val="2"/>
    </font>
    <font>
      <sz val="11"/>
      <color rgb="FFFF0000"/>
      <name val="Calibri"/>
      <family val="2"/>
      <scheme val="minor"/>
    </font>
    <font>
      <sz val="11"/>
      <color theme="1" tint="0.14999847407452621"/>
      <name val="Calibri"/>
      <family val="2"/>
      <scheme val="minor"/>
    </font>
    <font>
      <sz val="10"/>
      <name val="Arial"/>
      <family val="2"/>
    </font>
    <font>
      <i/>
      <sz val="10"/>
      <color theme="1"/>
      <name val="Calibri"/>
      <family val="2"/>
      <scheme val="minor"/>
    </font>
    <font>
      <b/>
      <sz val="9"/>
      <color indexed="8"/>
      <name val="Arial"/>
      <family val="2"/>
    </font>
    <font>
      <sz val="9"/>
      <color theme="1" tint="0.499984740745262"/>
      <name val="Calibri Light"/>
      <family val="2"/>
      <scheme val="major"/>
    </font>
    <font>
      <sz val="20"/>
      <color theme="1"/>
      <name val="Impact"/>
      <family val="2"/>
    </font>
    <font>
      <i/>
      <sz val="11"/>
      <color rgb="FFFF0000"/>
      <name val="Calibri"/>
      <family val="2"/>
      <scheme val="minor"/>
    </font>
    <font>
      <sz val="18"/>
      <color theme="1" tint="0.249977111117893"/>
      <name val="Impact"/>
      <family val="2"/>
    </font>
    <font>
      <sz val="8"/>
      <name val="Calibri"/>
      <family val="2"/>
      <scheme val="minor"/>
    </font>
    <font>
      <sz val="8"/>
      <color theme="0"/>
      <name val="Calibri"/>
      <family val="2"/>
      <scheme val="minor"/>
    </font>
    <font>
      <b/>
      <sz val="11"/>
      <color theme="1"/>
      <name val="Calibri"/>
      <family val="2"/>
    </font>
    <font>
      <sz val="8"/>
      <color theme="0" tint="-0.34998626667073579"/>
      <name val="Calibri"/>
      <family val="2"/>
      <scheme val="minor"/>
    </font>
    <font>
      <b/>
      <sz val="11"/>
      <color indexed="8"/>
      <name val="Calibri"/>
      <family val="2"/>
      <scheme val="minor"/>
    </font>
    <font>
      <b/>
      <sz val="12"/>
      <color theme="1"/>
      <name val="Calibri"/>
      <family val="2"/>
      <scheme val="minor"/>
    </font>
    <font>
      <b/>
      <sz val="11"/>
      <color rgb="FF000000"/>
      <name val="Calibri"/>
      <family val="2"/>
      <scheme val="minor"/>
    </font>
    <font>
      <b/>
      <sz val="12"/>
      <color rgb="FF000000"/>
      <name val="Calibri"/>
      <family val="2"/>
      <scheme val="minor"/>
    </font>
    <font>
      <sz val="10"/>
      <color theme="0" tint="-0.249977111117893"/>
      <name val="Calibri"/>
      <family val="2"/>
      <scheme val="minor"/>
    </font>
    <font>
      <sz val="8"/>
      <color rgb="FF000000"/>
      <name val="Calibri"/>
      <family val="2"/>
      <scheme val="minor"/>
    </font>
    <font>
      <sz val="9"/>
      <name val="Calibri"/>
      <family val="2"/>
      <scheme val="minor"/>
    </font>
    <font>
      <b/>
      <u/>
      <sz val="16"/>
      <name val="Calibri"/>
      <family val="2"/>
      <scheme val="minor"/>
    </font>
    <font>
      <b/>
      <sz val="8"/>
      <color rgb="FF000000"/>
      <name val="Calibri"/>
      <family val="2"/>
      <scheme val="minor"/>
    </font>
    <font>
      <sz val="10"/>
      <color theme="1"/>
      <name val="Calibri"/>
      <family val="2"/>
      <scheme val="minor"/>
    </font>
    <font>
      <i/>
      <sz val="10"/>
      <color theme="1" tint="0.499984740745262"/>
      <name val="Calibri"/>
      <family val="2"/>
      <scheme val="minor"/>
    </font>
    <font>
      <sz val="11"/>
      <color rgb="FFC00000"/>
      <name val="Calibri"/>
      <family val="2"/>
      <scheme val="minor"/>
    </font>
    <font>
      <sz val="11"/>
      <color rgb="FFC00000"/>
      <name val="Calibri (Body)"/>
    </font>
    <font>
      <sz val="8"/>
      <color rgb="FFFF0000"/>
      <name val="Calibri"/>
      <family val="2"/>
      <scheme val="minor"/>
    </font>
    <font>
      <sz val="10"/>
      <color theme="1" tint="0.249977111117893"/>
      <name val="Calibri"/>
      <family val="2"/>
      <scheme val="minor"/>
    </font>
    <font>
      <b/>
      <sz val="10"/>
      <color theme="1" tint="0.249977111117893"/>
      <name val="Arial"/>
      <family val="2"/>
    </font>
    <font>
      <i/>
      <sz val="8"/>
      <color theme="1" tint="0.34998626667073579"/>
      <name val="Calibri"/>
      <family val="2"/>
      <scheme val="minor"/>
    </font>
    <font>
      <i/>
      <sz val="9"/>
      <color theme="1" tint="0.499984740745262"/>
      <name val="Calibri"/>
      <family val="2"/>
      <scheme val="minor"/>
    </font>
    <font>
      <b/>
      <sz val="11"/>
      <color theme="1" tint="0.14999847407452621"/>
      <name val="Calibri"/>
      <family val="2"/>
    </font>
    <font>
      <sz val="16"/>
      <color theme="1" tint="0.249977111117893"/>
      <name val="Impact"/>
      <family val="2"/>
    </font>
    <font>
      <sz val="16"/>
      <color rgb="FFFF9627"/>
      <name val="Impact"/>
      <family val="2"/>
    </font>
    <font>
      <b/>
      <sz val="18"/>
      <name val="Calibri"/>
      <family val="2"/>
      <scheme val="minor"/>
    </font>
    <font>
      <sz val="12"/>
      <color theme="0"/>
      <name val="Calibri"/>
      <family val="2"/>
      <scheme val="minor"/>
    </font>
    <font>
      <b/>
      <sz val="11"/>
      <color theme="0"/>
      <name val="Calibri (Body)"/>
    </font>
    <font>
      <sz val="11"/>
      <color indexed="8"/>
      <name val="Calibri"/>
      <family val="2"/>
      <scheme val="minor"/>
    </font>
    <font>
      <sz val="16"/>
      <color theme="9"/>
      <name val="Impact"/>
      <family val="2"/>
    </font>
    <font>
      <sz val="8"/>
      <color rgb="FFC00000"/>
      <name val="Calibri"/>
      <family val="2"/>
      <scheme val="minor"/>
    </font>
    <font>
      <sz val="18"/>
      <color theme="8"/>
      <name val="Impact"/>
      <family val="2"/>
    </font>
    <font>
      <sz val="9"/>
      <color rgb="FFC00000"/>
      <name val="Calibri"/>
      <family val="2"/>
      <scheme val="minor"/>
    </font>
    <font>
      <i/>
      <sz val="11"/>
      <color theme="1"/>
      <name val="Calibri"/>
      <family val="2"/>
      <scheme val="minor"/>
    </font>
    <font>
      <i/>
      <sz val="11"/>
      <color rgb="FFC00000"/>
      <name val="Calibri (Body)"/>
    </font>
    <font>
      <sz val="10"/>
      <color rgb="FF000000"/>
      <name val="Calibri"/>
      <family val="2"/>
      <scheme val="minor"/>
    </font>
    <font>
      <sz val="9"/>
      <color theme="0" tint="-0.499984740745262"/>
      <name val="Calibri"/>
      <family val="2"/>
      <scheme val="minor"/>
    </font>
    <font>
      <sz val="10"/>
      <color indexed="8"/>
      <name val="Calibri"/>
      <family val="2"/>
      <scheme val="minor"/>
    </font>
    <font>
      <b/>
      <sz val="11"/>
      <color rgb="FFFFFFFF"/>
      <name val="Calibri"/>
      <family val="2"/>
      <scheme val="minor"/>
    </font>
    <font>
      <sz val="11"/>
      <color theme="1"/>
      <name val="Calibri"/>
      <family val="2"/>
    </font>
    <font>
      <sz val="10"/>
      <color rgb="FFFF0000"/>
      <name val="Calibri"/>
      <family val="2"/>
    </font>
    <font>
      <b/>
      <sz val="10"/>
      <color rgb="FFFF0000"/>
      <name val="Calibri"/>
      <family val="2"/>
    </font>
    <font>
      <b/>
      <sz val="12"/>
      <color theme="7" tint="-0.249977111117893"/>
      <name val="Calibri (Body)"/>
    </font>
    <font>
      <b/>
      <sz val="12"/>
      <name val="Calibri"/>
      <family val="2"/>
      <scheme val="minor"/>
    </font>
    <font>
      <b/>
      <sz val="11"/>
      <color theme="0"/>
      <name val="Calibri"/>
      <family val="2"/>
    </font>
    <font>
      <b/>
      <sz val="11"/>
      <name val="Calibri (Body)"/>
    </font>
    <font>
      <sz val="9"/>
      <color rgb="FF808080"/>
      <name val="Calibri"/>
      <family val="2"/>
      <scheme val="minor"/>
    </font>
    <font>
      <sz val="11"/>
      <name val="Calibri (Body)"/>
    </font>
    <font>
      <b/>
      <sz val="10"/>
      <color rgb="FF000000"/>
      <name val="Calibri (Body)"/>
    </font>
    <font>
      <sz val="9"/>
      <color theme="0"/>
      <name val="Calibri"/>
      <family val="2"/>
      <scheme val="minor"/>
    </font>
    <font>
      <sz val="11"/>
      <color theme="9"/>
      <name val="Calibri"/>
      <family val="2"/>
    </font>
    <font>
      <b/>
      <sz val="11"/>
      <color theme="1" tint="0.249977111117893"/>
      <name val="Calibri"/>
      <family val="2"/>
    </font>
    <font>
      <b/>
      <sz val="9"/>
      <color theme="1"/>
      <name val="Calibri"/>
      <family val="2"/>
      <scheme val="minor"/>
    </font>
    <font>
      <b/>
      <sz val="9"/>
      <color theme="1" tint="0.14999847407452621"/>
      <name val="Calibri (Body)"/>
    </font>
    <font>
      <sz val="9"/>
      <color theme="1" tint="0.14999847407452621"/>
      <name val="Calibri"/>
      <family val="2"/>
      <scheme val="minor"/>
    </font>
    <font>
      <sz val="16"/>
      <color rgb="FFFF9628"/>
      <name val="Impact"/>
      <family val="2"/>
    </font>
    <font>
      <sz val="16"/>
      <color theme="8"/>
      <name val="Impact"/>
      <family val="2"/>
    </font>
    <font>
      <sz val="12"/>
      <color theme="9"/>
      <name val="Calibri (Body)"/>
    </font>
    <font>
      <sz val="12"/>
      <color theme="8"/>
      <name val="Calibri (Body)"/>
    </font>
    <font>
      <b/>
      <sz val="12"/>
      <color theme="9"/>
      <name val="Calibri (Body)"/>
    </font>
    <font>
      <sz val="12"/>
      <color theme="1"/>
      <name val="Calibri (Body)"/>
    </font>
    <font>
      <sz val="10"/>
      <color theme="0"/>
      <name val="Calibri"/>
      <family val="2"/>
      <scheme val="minor"/>
    </font>
    <font>
      <i/>
      <sz val="9"/>
      <color theme="1" tint="0.34998626667073579"/>
      <name val="Calibri"/>
      <family val="2"/>
      <scheme val="minor"/>
    </font>
    <font>
      <sz val="18"/>
      <color rgb="FFFF9627"/>
      <name val="Impact"/>
      <family val="2"/>
    </font>
    <font>
      <sz val="18"/>
      <color theme="9"/>
      <name val="Impact"/>
      <family val="2"/>
    </font>
    <font>
      <sz val="11"/>
      <color rgb="FFFFFFFF"/>
      <name val="Apple Color Emoji"/>
    </font>
    <font>
      <b/>
      <sz val="10"/>
      <color theme="0"/>
      <name val="Calibri"/>
      <family val="2"/>
      <scheme val="minor"/>
    </font>
    <font>
      <b/>
      <sz val="8"/>
      <color rgb="FFC00000"/>
      <name val="Calibri"/>
      <family val="2"/>
      <scheme val="minor"/>
    </font>
    <font>
      <b/>
      <u/>
      <sz val="11"/>
      <name val="Calibri (Body)"/>
    </font>
    <font>
      <sz val="10"/>
      <color rgb="FFC00000"/>
      <name val="Calibri"/>
      <family val="2"/>
      <scheme val="minor"/>
    </font>
    <font>
      <i/>
      <sz val="8"/>
      <color rgb="FFC00000"/>
      <name val="Calibri"/>
      <family val="2"/>
      <scheme val="minor"/>
    </font>
    <font>
      <sz val="8"/>
      <color theme="0" tint="-0.499984740745262"/>
      <name val="Calibri"/>
      <family val="2"/>
      <scheme val="minor"/>
    </font>
    <font>
      <strike/>
      <sz val="11"/>
      <color theme="1"/>
      <name val="Calibri"/>
      <family val="2"/>
    </font>
    <font>
      <b/>
      <sz val="10"/>
      <color indexed="8"/>
      <name val="Calibri"/>
      <family val="2"/>
      <scheme val="minor"/>
    </font>
    <font>
      <sz val="14"/>
      <color theme="1"/>
      <name val="Calibri"/>
      <family val="2"/>
      <scheme val="minor"/>
    </font>
    <font>
      <u/>
      <sz val="11"/>
      <color theme="1"/>
      <name val="Calibri (Body)"/>
    </font>
    <font>
      <b/>
      <u/>
      <sz val="14"/>
      <color rgb="FFC00000"/>
      <name val="Calibri (Body)"/>
    </font>
    <font>
      <b/>
      <i/>
      <sz val="10"/>
      <color rgb="FFC00000"/>
      <name val="Calibri"/>
      <family val="2"/>
      <scheme val="minor"/>
    </font>
    <font>
      <sz val="9"/>
      <color rgb="FFF2F2F2"/>
      <name val="Calibri"/>
      <family val="2"/>
      <scheme val="minor"/>
    </font>
    <font>
      <b/>
      <i/>
      <sz val="9"/>
      <color rgb="FFC00000"/>
      <name val="Calibri"/>
      <family val="2"/>
      <scheme val="minor"/>
    </font>
    <font>
      <b/>
      <i/>
      <u/>
      <sz val="9"/>
      <color rgb="FFC00000"/>
      <name val="Calibri (Body)"/>
    </font>
    <font>
      <b/>
      <sz val="11"/>
      <color theme="1" tint="4.9989318521683403E-2"/>
      <name val="Calibri"/>
      <family val="2"/>
      <scheme val="minor"/>
    </font>
    <font>
      <b/>
      <i/>
      <sz val="9"/>
      <color theme="1" tint="4.9989318521683403E-2"/>
      <name val="Calibri (Body)"/>
    </font>
    <font>
      <i/>
      <sz val="9"/>
      <color theme="1"/>
      <name val="Calibri"/>
      <family val="2"/>
      <scheme val="minor"/>
    </font>
    <font>
      <sz val="11"/>
      <color theme="1"/>
      <name val="Calibri (Body)"/>
    </font>
    <font>
      <sz val="8"/>
      <color theme="9" tint="-0.249977111117893"/>
      <name val="Calibri"/>
      <family val="2"/>
      <scheme val="minor"/>
    </font>
    <font>
      <sz val="11"/>
      <color theme="1" tint="4.9989318521683403E-2"/>
      <name val="Calibri"/>
      <family val="2"/>
      <scheme val="minor"/>
    </font>
    <font>
      <sz val="14"/>
      <color theme="1"/>
      <name val="Impact"/>
      <family val="2"/>
    </font>
    <font>
      <i/>
      <sz val="10"/>
      <color rgb="FF000000"/>
      <name val="Calibri"/>
      <family val="2"/>
      <scheme val="minor"/>
    </font>
    <font>
      <sz val="7"/>
      <color theme="1"/>
      <name val="Times New Roman"/>
      <family val="1"/>
    </font>
    <font>
      <b/>
      <sz val="12"/>
      <color rgb="FF70AD47"/>
      <name val="Calibri (Body)"/>
    </font>
    <font>
      <b/>
      <sz val="12"/>
      <color rgb="FF70AD47"/>
      <name val="Calibri"/>
      <family val="2"/>
      <scheme val="minor"/>
    </font>
    <font>
      <b/>
      <sz val="12"/>
      <color rgb="FF5B9BD5"/>
      <name val="Calibri (Body)"/>
    </font>
    <font>
      <b/>
      <sz val="12"/>
      <color rgb="FFFF9627"/>
      <name val="Calibri (Body)"/>
    </font>
    <font>
      <b/>
      <sz val="12"/>
      <color rgb="FFFF9627"/>
      <name val="Calibri"/>
      <family val="2"/>
      <scheme val="minor"/>
    </font>
    <font>
      <b/>
      <sz val="14"/>
      <color theme="8"/>
      <name val="Calibri"/>
      <family val="2"/>
      <scheme val="minor"/>
    </font>
    <font>
      <b/>
      <sz val="14"/>
      <color theme="4"/>
      <name val="Calibri"/>
      <family val="2"/>
      <scheme val="minor"/>
    </font>
    <font>
      <b/>
      <sz val="14"/>
      <color theme="8"/>
      <name val="Calibri (Body)"/>
    </font>
    <font>
      <sz val="14"/>
      <color theme="1"/>
      <name val="Calibri (Body)"/>
    </font>
    <font>
      <sz val="10.5"/>
      <color theme="1"/>
      <name val="Arial"/>
      <family val="2"/>
    </font>
    <font>
      <sz val="10.5"/>
      <color rgb="FF000000"/>
      <name val="Wingdings"/>
      <charset val="2"/>
    </font>
    <font>
      <sz val="7"/>
      <color rgb="FF000000"/>
      <name val="Times New Roman"/>
      <family val="1"/>
    </font>
    <font>
      <i/>
      <sz val="10.5"/>
      <color theme="1"/>
      <name val="Arial"/>
      <family val="2"/>
    </font>
    <font>
      <sz val="10.5"/>
      <color rgb="FF000000"/>
      <name val="Arial"/>
      <family val="2"/>
    </font>
    <font>
      <sz val="12"/>
      <color theme="1"/>
      <name val="Wingdings"/>
      <charset val="2"/>
    </font>
    <font>
      <sz val="10.5"/>
      <color theme="1"/>
      <name val="Wingdings"/>
      <charset val="2"/>
    </font>
    <font>
      <sz val="10.5"/>
      <color theme="1"/>
      <name val="Symbol"/>
      <family val="1"/>
      <charset val="2"/>
    </font>
    <font>
      <b/>
      <sz val="10.5"/>
      <color theme="1"/>
      <name val="Arial"/>
      <family val="2"/>
    </font>
    <font>
      <b/>
      <sz val="8"/>
      <color theme="1"/>
      <name val="Calibri"/>
      <family val="2"/>
      <scheme val="minor"/>
    </font>
    <font>
      <sz val="16"/>
      <color theme="1"/>
      <name val="Impact"/>
      <family val="2"/>
    </font>
    <font>
      <b/>
      <sz val="10.5"/>
      <color theme="0"/>
      <name val="Arial"/>
      <family val="2"/>
    </font>
    <font>
      <b/>
      <sz val="12"/>
      <color theme="1"/>
      <name val="Arial"/>
      <family val="2"/>
    </font>
    <font>
      <b/>
      <u/>
      <sz val="12"/>
      <color theme="1"/>
      <name val="Calibri (Body)"/>
    </font>
    <font>
      <i/>
      <sz val="10"/>
      <color theme="1"/>
      <name val="Calibri"/>
      <family val="2"/>
    </font>
    <font>
      <b/>
      <sz val="14"/>
      <color theme="1"/>
      <name val="Calibri"/>
      <family val="2"/>
    </font>
    <font>
      <sz val="11"/>
      <color theme="4" tint="-0.249977111117893"/>
      <name val="Calibri"/>
      <family val="2"/>
      <scheme val="minor"/>
    </font>
    <font>
      <b/>
      <sz val="14"/>
      <color theme="1"/>
      <name val="Calibri"/>
      <family val="2"/>
      <scheme val="minor"/>
    </font>
    <font>
      <b/>
      <i/>
      <sz val="12"/>
      <color theme="1"/>
      <name val="Calibri"/>
      <family val="2"/>
      <scheme val="minor"/>
    </font>
    <font>
      <i/>
      <sz val="12"/>
      <color theme="1"/>
      <name val="Calibri"/>
      <family val="2"/>
      <scheme val="minor"/>
    </font>
    <font>
      <b/>
      <sz val="12"/>
      <color theme="4"/>
      <name val="Calibri (Body)"/>
    </font>
  </fonts>
  <fills count="35">
    <fill>
      <patternFill patternType="none"/>
    </fill>
    <fill>
      <patternFill patternType="gray125"/>
    </fill>
    <fill>
      <patternFill patternType="solid">
        <fgColor theme="0"/>
        <bgColor indexed="64"/>
      </patternFill>
    </fill>
    <fill>
      <patternFill patternType="solid">
        <fgColor rgb="FFFF9627"/>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DF8629"/>
        <bgColor indexed="64"/>
      </patternFill>
    </fill>
    <fill>
      <patternFill patternType="solid">
        <fgColor theme="0" tint="-4.9989318521683403E-2"/>
        <bgColor theme="5" tint="0.79998168889431442"/>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theme="6" tint="0.79998168889431442"/>
        <bgColor theme="6" tint="0.79998168889431442"/>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9"/>
        <bgColor rgb="FF97D8FF"/>
      </patternFill>
    </fill>
    <fill>
      <patternFill patternType="solid">
        <fgColor rgb="FFC00000"/>
        <bgColor rgb="FF97D8FF"/>
      </patternFill>
    </fill>
    <fill>
      <patternFill patternType="solid">
        <fgColor rgb="FFFF9628"/>
        <bgColor rgb="FF000000"/>
      </patternFill>
    </fill>
    <fill>
      <patternFill patternType="solid">
        <fgColor theme="7" tint="0.79998168889431442"/>
        <bgColor indexed="64"/>
      </patternFill>
    </fill>
    <fill>
      <patternFill patternType="solid">
        <fgColor theme="7"/>
        <bgColor indexed="64"/>
      </patternFill>
    </fill>
    <fill>
      <patternFill patternType="solid">
        <fgColor rgb="FF70AD47"/>
        <bgColor rgb="FF000000"/>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2F2F2"/>
        <bgColor indexed="64"/>
      </patternFill>
    </fill>
    <fill>
      <patternFill patternType="solid">
        <fgColor rgb="FF70AD47"/>
        <bgColor indexed="64"/>
      </patternFill>
    </fill>
    <fill>
      <patternFill patternType="solid">
        <fgColor rgb="FF5B9BD5"/>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rgb="FF0070C0"/>
        <bgColor indexed="64"/>
      </patternFill>
    </fill>
    <fill>
      <patternFill patternType="solid">
        <fgColor theme="2" tint="-9.9978637043366805E-2"/>
        <bgColor theme="4" tint="0.79998168889431442"/>
      </patternFill>
    </fill>
  </fills>
  <borders count="194">
    <border>
      <left/>
      <right/>
      <top/>
      <bottom/>
      <diagonal/>
    </border>
    <border>
      <left/>
      <right/>
      <top/>
      <bottom style="thin">
        <color rgb="FFFF9627"/>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rgb="FFD3D3D3"/>
      </left>
      <right style="thin">
        <color rgb="FFD3D3D3"/>
      </right>
      <top/>
      <bottom style="thin">
        <color rgb="FFD3D3D3"/>
      </bottom>
      <diagonal/>
    </border>
    <border>
      <left/>
      <right/>
      <top style="thin">
        <color rgb="FFFF9627"/>
      </top>
      <bottom/>
      <diagonal/>
    </border>
    <border>
      <left style="thin">
        <color theme="0"/>
      </left>
      <right style="thin">
        <color theme="0"/>
      </right>
      <top style="thin">
        <color theme="6" tint="0.39997558519241921"/>
      </top>
      <bottom/>
      <diagonal/>
    </border>
    <border>
      <left/>
      <right style="thin">
        <color theme="6" tint="0.39997558519241921"/>
      </right>
      <top style="thin">
        <color theme="0"/>
      </top>
      <bottom/>
      <diagonal/>
    </border>
    <border>
      <left/>
      <right/>
      <top/>
      <bottom style="thin">
        <color theme="0" tint="-0.14996795556505021"/>
      </bottom>
      <diagonal/>
    </border>
    <border>
      <left/>
      <right/>
      <top/>
      <bottom style="thin">
        <color theme="0"/>
      </bottom>
      <diagonal/>
    </border>
    <border>
      <left style="thin">
        <color theme="0" tint="-0.14996795556505021"/>
      </left>
      <right style="thin">
        <color theme="0" tint="-0.14996795556505021"/>
      </right>
      <top/>
      <bottom/>
      <diagonal/>
    </border>
    <border>
      <left style="thin">
        <color theme="6" tint="0.39997558519241921"/>
      </left>
      <right style="thin">
        <color theme="6" tint="0.39997558519241921"/>
      </right>
      <top/>
      <bottom style="thin">
        <color theme="6" tint="0.39997558519241921"/>
      </bottom>
      <diagonal/>
    </border>
    <border>
      <left style="thin">
        <color theme="0"/>
      </left>
      <right/>
      <top/>
      <bottom style="thin">
        <color theme="0"/>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bottom style="thin">
        <color rgb="FF00206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style="thin">
        <color theme="9"/>
      </right>
      <top/>
      <bottom/>
      <diagonal/>
    </border>
    <border>
      <left/>
      <right/>
      <top/>
      <bottom style="medium">
        <color theme="9"/>
      </bottom>
      <diagonal/>
    </border>
    <border>
      <left style="medium">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thin">
        <color theme="0"/>
      </left>
      <right/>
      <top style="thin">
        <color theme="0"/>
      </top>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medium">
        <color rgb="FFFF9628"/>
      </left>
      <right style="medium">
        <color rgb="FFFF9628"/>
      </right>
      <top style="medium">
        <color rgb="FFFF9628"/>
      </top>
      <bottom style="thin">
        <color rgb="FFFF9628"/>
      </bottom>
      <diagonal/>
    </border>
    <border>
      <left style="medium">
        <color theme="9"/>
      </left>
      <right style="medium">
        <color theme="9"/>
      </right>
      <top/>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thin">
        <color theme="0" tint="-0.14996795556505021"/>
      </right>
      <top/>
      <bottom/>
      <diagonal/>
    </border>
    <border>
      <left style="thin">
        <color theme="8"/>
      </left>
      <right style="thin">
        <color rgb="FFFF9627"/>
      </right>
      <top style="thin">
        <color theme="0"/>
      </top>
      <bottom style="thin">
        <color theme="0"/>
      </bottom>
      <diagonal/>
    </border>
    <border>
      <left/>
      <right/>
      <top style="thin">
        <color theme="0"/>
      </top>
      <bottom/>
      <diagonal/>
    </border>
    <border>
      <left style="thin">
        <color theme="8"/>
      </left>
      <right style="thin">
        <color theme="0"/>
      </right>
      <top/>
      <bottom style="thin">
        <color theme="8"/>
      </bottom>
      <diagonal/>
    </border>
    <border>
      <left style="thin">
        <color theme="8"/>
      </left>
      <right style="thin">
        <color theme="8"/>
      </right>
      <top/>
      <bottom style="thin">
        <color theme="8"/>
      </bottom>
      <diagonal/>
    </border>
    <border>
      <left style="thin">
        <color theme="8"/>
      </left>
      <right/>
      <top style="thin">
        <color theme="8"/>
      </top>
      <bottom style="thin">
        <color theme="0" tint="-0.24994659260841701"/>
      </bottom>
      <diagonal/>
    </border>
    <border>
      <left/>
      <right/>
      <top style="thin">
        <color theme="8"/>
      </top>
      <bottom style="thin">
        <color theme="0" tint="-0.24994659260841701"/>
      </bottom>
      <diagonal/>
    </border>
    <border>
      <left style="thin">
        <color theme="8"/>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theme="0"/>
      </right>
      <top style="medium">
        <color theme="0"/>
      </top>
      <bottom/>
      <diagonal/>
    </border>
    <border>
      <left/>
      <right style="medium">
        <color theme="0"/>
      </right>
      <top/>
      <bottom/>
      <diagonal/>
    </border>
    <border>
      <left/>
      <right/>
      <top style="thin">
        <color theme="6" tint="0.39997558519241921"/>
      </top>
      <bottom style="thin">
        <color theme="6" tint="0.39997558519241921"/>
      </bottom>
      <diagonal/>
    </border>
    <border>
      <left/>
      <right/>
      <top/>
      <bottom style="thin">
        <color rgb="FFFF9628"/>
      </bottom>
      <diagonal/>
    </border>
    <border>
      <left/>
      <right/>
      <top style="thin">
        <color theme="8"/>
      </top>
      <bottom/>
      <diagonal/>
    </border>
    <border>
      <left style="thin">
        <color theme="0"/>
      </left>
      <right/>
      <top style="thin">
        <color theme="0" tint="-0.14996795556505021"/>
      </top>
      <bottom style="thin">
        <color theme="0" tint="-0.14996795556505021"/>
      </bottom>
      <diagonal/>
    </border>
    <border>
      <left style="thin">
        <color theme="8"/>
      </left>
      <right/>
      <top/>
      <bottom/>
      <diagonal/>
    </border>
    <border>
      <left style="thin">
        <color rgb="FFFFFFFF"/>
      </left>
      <right style="thin">
        <color rgb="FFFFFFFF"/>
      </right>
      <top/>
      <bottom style="thin">
        <color rgb="FFFFFF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diagonal/>
    </border>
    <border>
      <left style="thin">
        <color theme="0"/>
      </left>
      <right style="thin">
        <color theme="0"/>
      </right>
      <top style="thin">
        <color theme="0" tint="-0.24994659260841701"/>
      </top>
      <bottom/>
      <diagonal/>
    </border>
    <border>
      <left style="thin">
        <color theme="0"/>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right>
      <top style="thin">
        <color theme="0" tint="-0.24994659260841701"/>
      </top>
      <bottom/>
      <diagonal/>
    </border>
    <border>
      <left/>
      <right/>
      <top/>
      <bottom style="thin">
        <color theme="6" tint="0.39997558519241921"/>
      </bottom>
      <diagonal/>
    </border>
    <border>
      <left/>
      <right style="thin">
        <color rgb="FFBF8F00"/>
      </right>
      <top style="thin">
        <color rgb="FFBF8F00"/>
      </top>
      <bottom style="thin">
        <color rgb="FFBF8F00"/>
      </bottom>
      <diagonal/>
    </border>
    <border>
      <left/>
      <right/>
      <top style="thin">
        <color rgb="FFBF8F00"/>
      </top>
      <bottom style="thin">
        <color rgb="FFBF8F00"/>
      </bottom>
      <diagonal/>
    </border>
    <border>
      <left style="thin">
        <color theme="0" tint="-0.24994659260841701"/>
      </left>
      <right/>
      <top/>
      <bottom style="thin">
        <color theme="0" tint="-0.2499465926084170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int="-0.14993743705557422"/>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14996795556505021"/>
      </left>
      <right/>
      <top/>
      <bottom/>
      <diagonal/>
    </border>
    <border>
      <left/>
      <right/>
      <top style="thin">
        <color rgb="FF002060"/>
      </top>
      <bottom style="thin">
        <color theme="0"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style="medium">
        <color theme="9" tint="-0.24994659260841701"/>
      </right>
      <top style="medium">
        <color theme="9" tint="-0.24994659260841701"/>
      </top>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24994659260841701"/>
      </right>
      <top style="thin">
        <color theme="0" tint="-0.14996795556505021"/>
      </top>
      <bottom/>
      <diagonal/>
    </border>
    <border>
      <left style="medium">
        <color rgb="FF002060"/>
      </left>
      <right/>
      <top/>
      <bottom style="thin">
        <color rgb="FF002060"/>
      </bottom>
      <diagonal/>
    </border>
    <border>
      <left style="medium">
        <color rgb="FFFF9628"/>
      </left>
      <right/>
      <top style="medium">
        <color rgb="FFFF9628"/>
      </top>
      <bottom/>
      <diagonal/>
    </border>
    <border>
      <left style="medium">
        <color theme="8"/>
      </left>
      <right/>
      <top style="medium">
        <color theme="8"/>
      </top>
      <bottom/>
      <diagonal/>
    </border>
    <border>
      <left style="medium">
        <color theme="8"/>
      </left>
      <right/>
      <top/>
      <bottom/>
      <diagonal/>
    </border>
    <border>
      <left style="medium">
        <color rgb="FFFF9628"/>
      </left>
      <right/>
      <top/>
      <bottom style="medium">
        <color rgb="FFFF9628"/>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thin">
        <color theme="0"/>
      </right>
      <top style="thin">
        <color theme="0"/>
      </top>
      <bottom/>
      <diagonal/>
    </border>
    <border>
      <left/>
      <right/>
      <top/>
      <bottom style="thin">
        <color theme="0" tint="-0.499984740745262"/>
      </bottom>
      <diagonal/>
    </border>
    <border>
      <left style="thin">
        <color theme="8"/>
      </left>
      <right/>
      <top style="thin">
        <color theme="0"/>
      </top>
      <bottom style="thin">
        <color theme="0"/>
      </bottom>
      <diagonal/>
    </border>
    <border>
      <left style="medium">
        <color rgb="FF002060"/>
      </left>
      <right style="thin">
        <color theme="0" tint="-0.24994659260841701"/>
      </right>
      <top style="thin">
        <color rgb="FF002060"/>
      </top>
      <bottom/>
      <diagonal/>
    </border>
    <border>
      <left style="thin">
        <color theme="0" tint="-0.24994659260841701"/>
      </left>
      <right style="thin">
        <color theme="0" tint="-0.24994659260841701"/>
      </right>
      <top style="thin">
        <color rgb="FF002060"/>
      </top>
      <bottom/>
      <diagonal/>
    </border>
    <border>
      <left style="medium">
        <color rgb="FF002060"/>
      </left>
      <right style="thin">
        <color theme="0" tint="-0.24994659260841701"/>
      </right>
      <top/>
      <bottom/>
      <diagonal/>
    </border>
    <border>
      <left style="thin">
        <color theme="0" tint="-0.24994659260841701"/>
      </left>
      <right style="thin">
        <color theme="0" tint="-0.24994659260841701"/>
      </right>
      <top/>
      <bottom/>
      <diagonal/>
    </border>
    <border>
      <left style="medium">
        <color rgb="FF002060"/>
      </left>
      <right style="thin">
        <color theme="0" tint="-0.24994659260841701"/>
      </right>
      <top/>
      <bottom style="medium">
        <color rgb="FF002060"/>
      </bottom>
      <diagonal/>
    </border>
    <border>
      <left style="thin">
        <color theme="0" tint="-0.24994659260841701"/>
      </left>
      <right style="thin">
        <color theme="0" tint="-0.24994659260841701"/>
      </right>
      <top/>
      <bottom style="medium">
        <color rgb="FF002060"/>
      </bottom>
      <diagonal/>
    </border>
    <border>
      <left style="medium">
        <color rgb="FF002060"/>
      </left>
      <right style="thin">
        <color theme="0" tint="-0.14996795556505021"/>
      </right>
      <top/>
      <bottom/>
      <diagonal/>
    </border>
    <border>
      <left style="medium">
        <color rgb="FF002060"/>
      </left>
      <right style="thin">
        <color theme="0" tint="-0.14996795556505021"/>
      </right>
      <top/>
      <bottom style="medium">
        <color rgb="FF00206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5" tint="-0.24994659260841701"/>
      </left>
      <right/>
      <top style="medium">
        <color theme="5" tint="-0.24994659260841701"/>
      </top>
      <bottom style="thin">
        <color theme="5" tint="-0.24994659260841701"/>
      </bottom>
      <diagonal/>
    </border>
    <border>
      <left/>
      <right style="medium">
        <color theme="5" tint="-0.24994659260841701"/>
      </right>
      <top style="medium">
        <color theme="5" tint="-0.24994659260841701"/>
      </top>
      <bottom style="thin">
        <color theme="5" tint="-0.24994659260841701"/>
      </bottom>
      <diagonal/>
    </border>
    <border>
      <left/>
      <right style="medium">
        <color rgb="FF002060"/>
      </right>
      <top style="medium">
        <color rgb="FF002060"/>
      </top>
      <bottom style="thin">
        <color theme="6" tint="0.39997558519241921"/>
      </bottom>
      <diagonal/>
    </border>
    <border>
      <left style="thin">
        <color theme="0" tint="-0.14996795556505021"/>
      </left>
      <right style="thin">
        <color theme="0" tint="-0.14996795556505021"/>
      </right>
      <top style="medium">
        <color rgb="FF002060"/>
      </top>
      <bottom style="thin">
        <color theme="6" tint="0.39997558519241921"/>
      </bottom>
      <diagonal/>
    </border>
    <border>
      <left style="thin">
        <color theme="0" tint="-0.14996795556505021"/>
      </left>
      <right style="thin">
        <color theme="0" tint="-0.14996795556505021"/>
      </right>
      <top/>
      <bottom style="thin">
        <color rgb="FF002060"/>
      </bottom>
      <diagonal/>
    </border>
    <border>
      <left style="thin">
        <color theme="0" tint="-0.14996795556505021"/>
      </left>
      <right style="thin">
        <color theme="0" tint="-0.14996795556505021"/>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theme="0" tint="-0.14996795556505021"/>
      </right>
      <top/>
      <bottom style="thin">
        <color theme="0" tint="-0.14996795556505021"/>
      </bottom>
      <diagonal/>
    </border>
    <border>
      <left/>
      <right/>
      <top style="thin">
        <color rgb="FFFFFFFF"/>
      </top>
      <bottom style="thin">
        <color rgb="FFFFFFFF"/>
      </bottom>
      <diagonal/>
    </border>
    <border>
      <left style="thin">
        <color theme="9" tint="-0.24994659260841701"/>
      </left>
      <right/>
      <top style="thin">
        <color rgb="FFBF8F00"/>
      </top>
      <bottom style="thin">
        <color rgb="FFBF8F00"/>
      </bottom>
      <diagonal/>
    </border>
    <border>
      <left style="thin">
        <color theme="9"/>
      </left>
      <right style="thin">
        <color theme="9"/>
      </right>
      <top style="thin">
        <color theme="9"/>
      </top>
      <bottom style="thin">
        <color theme="9"/>
      </bottom>
      <diagonal/>
    </border>
    <border>
      <left style="medium">
        <color rgb="FF002060"/>
      </left>
      <right/>
      <top style="medium">
        <color rgb="FF002060"/>
      </top>
      <bottom style="thin">
        <color theme="6" tint="0.39997558519241921"/>
      </bottom>
      <diagonal/>
    </border>
    <border>
      <left style="medium">
        <color rgb="FF002060"/>
      </left>
      <right/>
      <top style="thin">
        <color theme="6" tint="0.39997558519241921"/>
      </top>
      <bottom style="thin">
        <color rgb="FF002060"/>
      </bottom>
      <diagonal/>
    </border>
    <border>
      <left/>
      <right style="medium">
        <color rgb="FF002060"/>
      </right>
      <top style="medium">
        <color rgb="FF002060"/>
      </top>
      <bottom/>
      <diagonal/>
    </border>
    <border>
      <left/>
      <right style="medium">
        <color rgb="FF002060"/>
      </right>
      <top style="thin">
        <color theme="6" tint="0.39997558519241921"/>
      </top>
      <bottom style="thin">
        <color rgb="FF002060"/>
      </bottom>
      <diagonal/>
    </border>
    <border>
      <left/>
      <right style="medium">
        <color rgb="FF002060"/>
      </right>
      <top/>
      <bottom/>
      <diagonal/>
    </border>
    <border>
      <left/>
      <right style="medium">
        <color rgb="FF002060"/>
      </right>
      <top/>
      <bottom style="medium">
        <color rgb="FF002060"/>
      </bottom>
      <diagonal/>
    </border>
    <border>
      <left style="medium">
        <color rgb="FFFF9628"/>
      </left>
      <right/>
      <top style="medium">
        <color rgb="FFFF9628"/>
      </top>
      <bottom style="thin">
        <color rgb="FFFF9628"/>
      </bottom>
      <diagonal/>
    </border>
    <border>
      <left style="thin">
        <color theme="0" tint="-0.14996795556505021"/>
      </left>
      <right/>
      <top/>
      <bottom style="thin">
        <color rgb="FF002060"/>
      </bottom>
      <diagonal/>
    </border>
    <border>
      <left style="thin">
        <color theme="0" tint="-0.14996795556505021"/>
      </left>
      <right/>
      <top/>
      <bottom style="medium">
        <color rgb="FF002060"/>
      </bottom>
      <diagonal/>
    </border>
    <border>
      <left style="thin">
        <color theme="0" tint="-0.14996795556505021"/>
      </left>
      <right style="thin">
        <color theme="0" tint="-0.14996795556505021"/>
      </right>
      <top style="medium">
        <color rgb="FF002060"/>
      </top>
      <bottom/>
      <diagonal/>
    </border>
    <border>
      <left style="thin">
        <color theme="0" tint="-0.14996795556505021"/>
      </left>
      <right style="thin">
        <color theme="0" tint="-0.14993743705557422"/>
      </right>
      <top style="thin">
        <color theme="6" tint="0.39997558519241921"/>
      </top>
      <bottom style="thin">
        <color rgb="FF002060"/>
      </bottom>
      <diagonal/>
    </border>
    <border>
      <left style="thin">
        <color theme="0" tint="-0.14996795556505021"/>
      </left>
      <right style="thin">
        <color theme="0" tint="-0.14993743705557422"/>
      </right>
      <top/>
      <bottom/>
      <diagonal/>
    </border>
    <border>
      <left style="thin">
        <color theme="0" tint="-0.14996795556505021"/>
      </left>
      <right style="thin">
        <color theme="0" tint="-0.14993743705557422"/>
      </right>
      <top/>
      <bottom style="medium">
        <color rgb="FF002060"/>
      </bottom>
      <diagonal/>
    </border>
    <border>
      <left style="thin">
        <color theme="0"/>
      </left>
      <right/>
      <top/>
      <bottom/>
      <diagonal/>
    </border>
    <border>
      <left/>
      <right style="thin">
        <color theme="0"/>
      </right>
      <top/>
      <bottom/>
      <diagonal/>
    </border>
    <border>
      <left style="thin">
        <color theme="8"/>
      </left>
      <right/>
      <top style="thin">
        <color theme="0"/>
      </top>
      <bottom/>
      <diagonal/>
    </border>
    <border>
      <left style="thin">
        <color theme="0"/>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left>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rgb="FFFF9628"/>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medium">
        <color theme="1"/>
      </left>
      <right/>
      <top style="medium">
        <color theme="1"/>
      </top>
      <bottom/>
      <diagonal/>
    </border>
    <border>
      <left style="medium">
        <color rgb="FFFF9628"/>
      </left>
      <right/>
      <top style="medium">
        <color theme="1"/>
      </top>
      <bottom/>
      <diagonal/>
    </border>
    <border>
      <left style="medium">
        <color rgb="FFFF9628"/>
      </left>
      <right style="medium">
        <color theme="1"/>
      </right>
      <top style="medium">
        <color theme="1"/>
      </top>
      <bottom/>
      <diagonal/>
    </border>
    <border>
      <left style="medium">
        <color theme="1"/>
      </left>
      <right/>
      <top/>
      <bottom/>
      <diagonal/>
    </border>
    <border>
      <left style="medium">
        <color rgb="FFFF9628"/>
      </left>
      <right style="medium">
        <color theme="1"/>
      </right>
      <top/>
      <bottom/>
      <diagonal/>
    </border>
    <border>
      <left/>
      <right style="medium">
        <color theme="1"/>
      </right>
      <top/>
      <bottom/>
      <diagonal/>
    </border>
    <border>
      <left style="hair">
        <color auto="1"/>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002060"/>
      </left>
      <right style="thin">
        <color theme="0" tint="-0.14996795556505021"/>
      </right>
      <top style="medium">
        <color rgb="FF002060"/>
      </top>
      <bottom/>
      <diagonal/>
    </border>
    <border>
      <left style="thin">
        <color theme="0" tint="-0.14996795556505021"/>
      </left>
      <right style="medium">
        <color rgb="FF002060"/>
      </right>
      <top style="medium">
        <color rgb="FF002060"/>
      </top>
      <bottom style="thin">
        <color theme="6" tint="0.39997558519241921"/>
      </bottom>
      <diagonal/>
    </border>
    <border>
      <left/>
      <right/>
      <top/>
      <bottom style="thin">
        <color theme="4"/>
      </bottom>
      <diagonal/>
    </border>
    <border>
      <left/>
      <right/>
      <top style="medium">
        <color rgb="FFFF9628"/>
      </top>
      <bottom/>
      <diagonal/>
    </border>
    <border>
      <left/>
      <right style="medium">
        <color rgb="FFFF9628"/>
      </right>
      <top style="medium">
        <color rgb="FFFF9628"/>
      </top>
      <bottom/>
      <diagonal/>
    </border>
    <border>
      <left/>
      <right/>
      <top/>
      <bottom style="medium">
        <color rgb="FFFF9628"/>
      </bottom>
      <diagonal/>
    </border>
    <border>
      <left/>
      <right style="medium">
        <color rgb="FFFF9628"/>
      </right>
      <top/>
      <bottom style="medium">
        <color rgb="FFFF9628"/>
      </bottom>
      <diagonal/>
    </border>
    <border>
      <left style="medium">
        <color rgb="FF70AD47"/>
      </left>
      <right/>
      <top style="medium">
        <color rgb="FF70AD47"/>
      </top>
      <bottom/>
      <diagonal/>
    </border>
    <border>
      <left/>
      <right/>
      <top style="medium">
        <color rgb="FF70AD47"/>
      </top>
      <bottom/>
      <diagonal/>
    </border>
    <border>
      <left/>
      <right style="medium">
        <color rgb="FF70AD47"/>
      </right>
      <top style="medium">
        <color rgb="FF70AD47"/>
      </top>
      <bottom/>
      <diagonal/>
    </border>
    <border>
      <left style="medium">
        <color rgb="FF70AD47"/>
      </left>
      <right/>
      <top/>
      <bottom/>
      <diagonal/>
    </border>
    <border>
      <left/>
      <right style="medium">
        <color rgb="FF70AD47"/>
      </right>
      <top/>
      <bottom/>
      <diagonal/>
    </border>
    <border>
      <left style="medium">
        <color rgb="FF70AD47"/>
      </left>
      <right/>
      <top/>
      <bottom style="medium">
        <color rgb="FF70AD47"/>
      </bottom>
      <diagonal/>
    </border>
    <border>
      <left/>
      <right/>
      <top/>
      <bottom style="medium">
        <color rgb="FF70AD47"/>
      </bottom>
      <diagonal/>
    </border>
    <border>
      <left/>
      <right style="medium">
        <color rgb="FF70AD47"/>
      </right>
      <top/>
      <bottom style="medium">
        <color rgb="FF70AD47"/>
      </bottom>
      <diagonal/>
    </border>
    <border>
      <left/>
      <right/>
      <top style="medium">
        <color theme="8"/>
      </top>
      <bottom/>
      <diagonal/>
    </border>
    <border>
      <left/>
      <right style="medium">
        <color theme="8"/>
      </right>
      <top style="medium">
        <color theme="8"/>
      </top>
      <bottom/>
      <diagonal/>
    </border>
    <border>
      <left style="dotted">
        <color indexed="64"/>
      </left>
      <right style="dotted">
        <color indexed="64"/>
      </right>
      <top style="dotted">
        <color indexed="64"/>
      </top>
      <bottom/>
      <diagonal/>
    </border>
    <border>
      <left/>
      <right style="hair">
        <color auto="1"/>
      </right>
      <top style="dotted">
        <color indexed="64"/>
      </top>
      <bottom/>
      <diagonal/>
    </border>
    <border>
      <left style="dotted">
        <color indexed="64"/>
      </left>
      <right style="dotted">
        <color indexed="64"/>
      </right>
      <top/>
      <bottom style="dotted">
        <color indexed="64"/>
      </bottom>
      <diagonal/>
    </border>
    <border>
      <left/>
      <right style="hair">
        <color auto="1"/>
      </right>
      <top/>
      <bottom style="dotted">
        <color indexed="64"/>
      </bottom>
      <diagonal/>
    </border>
  </borders>
  <cellStyleXfs count="7">
    <xf numFmtId="0" fontId="0" fillId="0" borderId="0"/>
    <xf numFmtId="0" fontId="5" fillId="0" borderId="0"/>
    <xf numFmtId="0" fontId="23" fillId="0" borderId="0"/>
    <xf numFmtId="0" fontId="23" fillId="0" borderId="0"/>
    <xf numFmtId="164"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cellStyleXfs>
  <cellXfs count="589">
    <xf numFmtId="0" fontId="0" fillId="0" borderId="0" xfId="0"/>
    <xf numFmtId="0" fontId="0" fillId="0" borderId="0" xfId="0" applyAlignment="1">
      <alignment horizontal="center" vertical="center"/>
    </xf>
    <xf numFmtId="0" fontId="0" fillId="0" borderId="0" xfId="0" applyAlignment="1">
      <alignment vertical="center"/>
    </xf>
    <xf numFmtId="0" fontId="6" fillId="2" borderId="0" xfId="0" applyFont="1" applyFill="1" applyAlignment="1">
      <alignment horizontal="left" wrapText="1"/>
    </xf>
    <xf numFmtId="0" fontId="24" fillId="0" borderId="0" xfId="0" applyFont="1"/>
    <xf numFmtId="0" fontId="0" fillId="0" borderId="0" xfId="0" applyAlignment="1">
      <alignment horizontal="left"/>
    </xf>
    <xf numFmtId="0" fontId="0" fillId="0" borderId="9" xfId="0" applyBorder="1" applyAlignment="1">
      <alignment horizontal="left"/>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vertical="center"/>
    </xf>
    <xf numFmtId="0" fontId="25" fillId="2" borderId="0" xfId="0" applyFont="1" applyFill="1" applyAlignment="1">
      <alignment horizontal="left" vertical="top"/>
    </xf>
    <xf numFmtId="0" fontId="18" fillId="2" borderId="0" xfId="0" applyFont="1" applyFill="1" applyAlignment="1">
      <alignment vertical="top"/>
    </xf>
    <xf numFmtId="0" fontId="19" fillId="0" borderId="0" xfId="0" applyFont="1" applyAlignment="1">
      <alignment vertical="top"/>
    </xf>
    <xf numFmtId="0" fontId="19" fillId="2" borderId="0" xfId="0" applyFont="1" applyFill="1" applyAlignment="1">
      <alignment vertical="top"/>
    </xf>
    <xf numFmtId="0" fontId="26" fillId="0" borderId="0" xfId="0" applyFont="1" applyAlignment="1">
      <alignment horizontal="center"/>
    </xf>
    <xf numFmtId="0" fontId="18" fillId="2" borderId="0" xfId="0" applyFont="1" applyFill="1" applyAlignment="1">
      <alignment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28" fillId="0" borderId="0" xfId="0" applyFont="1" applyAlignment="1">
      <alignment horizontal="right" vertical="center"/>
    </xf>
    <xf numFmtId="0" fontId="21" fillId="0" borderId="0" xfId="0" applyFont="1" applyAlignment="1">
      <alignment vertical="center"/>
    </xf>
    <xf numFmtId="0" fontId="29" fillId="2" borderId="0" xfId="0" applyFont="1" applyFill="1" applyAlignment="1">
      <alignment vertical="center"/>
    </xf>
    <xf numFmtId="0" fontId="16" fillId="3" borderId="0" xfId="0" applyFont="1" applyFill="1" applyAlignment="1">
      <alignment horizontal="center" vertical="center"/>
    </xf>
    <xf numFmtId="0" fontId="14" fillId="0" borderId="9" xfId="0" applyFont="1" applyBorder="1" applyAlignment="1">
      <alignment vertical="center" wrapText="1"/>
    </xf>
    <xf numFmtId="0" fontId="18" fillId="0" borderId="9" xfId="0" applyFont="1" applyBorder="1" applyAlignment="1">
      <alignment vertical="top"/>
    </xf>
    <xf numFmtId="0" fontId="16" fillId="0" borderId="0" xfId="0" applyFont="1" applyAlignment="1">
      <alignment horizontal="center" vertical="center"/>
    </xf>
    <xf numFmtId="0" fontId="38" fillId="2" borderId="9" xfId="0" applyFont="1" applyFill="1" applyBorder="1" applyAlignment="1">
      <alignment vertical="center"/>
    </xf>
    <xf numFmtId="0" fontId="18" fillId="2" borderId="1" xfId="0" applyFont="1" applyFill="1" applyBorder="1" applyAlignment="1">
      <alignment vertical="top"/>
    </xf>
    <xf numFmtId="0" fontId="18" fillId="0" borderId="0" xfId="0" applyFont="1" applyAlignment="1">
      <alignment vertical="top"/>
    </xf>
    <xf numFmtId="0" fontId="0" fillId="2" borderId="9" xfId="0" applyFill="1" applyBorder="1"/>
    <xf numFmtId="0" fontId="0" fillId="2" borderId="0" xfId="0" applyFill="1"/>
    <xf numFmtId="0" fontId="36" fillId="0" borderId="0" xfId="0" applyFont="1" applyAlignment="1">
      <alignment horizontal="left" vertical="center" wrapText="1" readingOrder="1"/>
    </xf>
    <xf numFmtId="0" fontId="40" fillId="2" borderId="0" xfId="0" applyFont="1" applyFill="1" applyAlignment="1">
      <alignment wrapText="1"/>
    </xf>
    <xf numFmtId="0" fontId="11" fillId="2" borderId="0" xfId="0" applyFont="1" applyFill="1"/>
    <xf numFmtId="0" fontId="41" fillId="2" borderId="0" xfId="0" applyFont="1" applyFill="1" applyAlignment="1">
      <alignment horizontal="left"/>
    </xf>
    <xf numFmtId="167" fontId="39" fillId="2" borderId="0" xfId="0" applyNumberFormat="1" applyFont="1" applyFill="1" applyAlignment="1">
      <alignment horizontal="right" vertical="center" wrapText="1" readingOrder="1"/>
    </xf>
    <xf numFmtId="167" fontId="42" fillId="0" borderId="0" xfId="0" applyNumberFormat="1" applyFont="1" applyAlignment="1">
      <alignment horizontal="right" vertical="center" wrapText="1" readingOrder="1"/>
    </xf>
    <xf numFmtId="0" fontId="10" fillId="0" borderId="0" xfId="0" applyFont="1" applyAlignment="1">
      <alignment vertical="top" wrapText="1"/>
    </xf>
    <xf numFmtId="167" fontId="9" fillId="0" borderId="0" xfId="0" applyNumberFormat="1" applyFont="1" applyAlignment="1">
      <alignment horizontal="right" vertical="center" wrapText="1" readingOrder="1"/>
    </xf>
    <xf numFmtId="0" fontId="9" fillId="0" borderId="0" xfId="0" applyFont="1" applyAlignment="1">
      <alignment horizontal="left" vertical="center" wrapText="1" readingOrder="1"/>
    </xf>
    <xf numFmtId="0" fontId="44" fillId="0" borderId="0" xfId="0" applyFont="1" applyAlignment="1">
      <alignment vertical="center"/>
    </xf>
    <xf numFmtId="0" fontId="44" fillId="0" borderId="0" xfId="0" applyFont="1" applyAlignment="1">
      <alignment horizontal="left" vertical="center"/>
    </xf>
    <xf numFmtId="0" fontId="5" fillId="0" borderId="0" xfId="1" applyAlignment="1">
      <alignment vertical="center"/>
    </xf>
    <xf numFmtId="0" fontId="47" fillId="0" borderId="9" xfId="0" applyFont="1" applyBorder="1" applyAlignment="1">
      <alignment vertical="center"/>
    </xf>
    <xf numFmtId="0" fontId="31" fillId="0" borderId="9" xfId="0" applyFont="1" applyBorder="1" applyAlignment="1">
      <alignment vertical="center"/>
    </xf>
    <xf numFmtId="0" fontId="9" fillId="2" borderId="16" xfId="0" applyFont="1" applyFill="1" applyBorder="1" applyAlignment="1">
      <alignment vertical="center" wrapText="1" readingOrder="1"/>
    </xf>
    <xf numFmtId="0" fontId="10" fillId="2" borderId="13" xfId="0" applyFont="1" applyFill="1" applyBorder="1" applyAlignment="1">
      <alignment vertical="top" wrapText="1"/>
    </xf>
    <xf numFmtId="0" fontId="0" fillId="2" borderId="0" xfId="0" applyFill="1" applyAlignment="1">
      <alignment vertical="center"/>
    </xf>
    <xf numFmtId="0" fontId="48" fillId="2" borderId="9" xfId="0" applyFont="1" applyFill="1" applyBorder="1" applyAlignment="1">
      <alignment horizontal="right" vertical="center"/>
    </xf>
    <xf numFmtId="0" fontId="17" fillId="0" borderId="9" xfId="0" applyFont="1" applyBorder="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48" fillId="2" borderId="0" xfId="0" applyFont="1" applyFill="1" applyAlignment="1">
      <alignment horizontal="right" vertical="center"/>
    </xf>
    <xf numFmtId="0" fontId="49" fillId="2" borderId="0" xfId="0" applyFont="1" applyFill="1" applyAlignment="1">
      <alignment horizontal="left" vertical="center"/>
    </xf>
    <xf numFmtId="0" fontId="36" fillId="9" borderId="0" xfId="0" applyFont="1" applyFill="1" applyAlignment="1">
      <alignment horizontal="right" vertical="center" wrapText="1" readingOrder="1"/>
    </xf>
    <xf numFmtId="0" fontId="36" fillId="0" borderId="0" xfId="0" applyFont="1" applyAlignment="1">
      <alignment vertical="center" wrapText="1" readingOrder="1"/>
    </xf>
    <xf numFmtId="0" fontId="0" fillId="0" borderId="0" xfId="0" applyAlignment="1">
      <alignment horizontal="center"/>
    </xf>
    <xf numFmtId="0" fontId="12" fillId="0" borderId="0" xfId="0" applyFont="1" applyAlignment="1">
      <alignment horizontal="center" vertical="center" wrapText="1"/>
    </xf>
    <xf numFmtId="0" fontId="7" fillId="0" borderId="0" xfId="0" applyFont="1"/>
    <xf numFmtId="49" fontId="55" fillId="0" borderId="0" xfId="0" applyNumberFormat="1" applyFont="1" applyAlignment="1">
      <alignment vertical="center" wrapText="1"/>
    </xf>
    <xf numFmtId="0" fontId="7" fillId="0" borderId="0" xfId="0" applyFont="1" applyAlignment="1">
      <alignment horizontal="left" vertical="center"/>
    </xf>
    <xf numFmtId="0" fontId="60" fillId="0" borderId="0" xfId="0" applyFont="1" applyAlignment="1">
      <alignment horizontal="left" vertical="center"/>
    </xf>
    <xf numFmtId="0" fontId="12" fillId="2" borderId="23" xfId="0" applyFont="1" applyFill="1" applyBorder="1" applyAlignment="1">
      <alignment horizontal="right" vertical="center" wrapText="1"/>
    </xf>
    <xf numFmtId="0" fontId="12" fillId="2" borderId="27" xfId="0" applyFont="1" applyFill="1" applyBorder="1" applyAlignment="1">
      <alignment horizontal="right" vertical="center" wrapText="1"/>
    </xf>
    <xf numFmtId="0" fontId="0" fillId="0" borderId="0" xfId="0" applyAlignment="1">
      <alignment horizontal="left" vertical="center" wrapText="1"/>
    </xf>
    <xf numFmtId="0" fontId="12" fillId="2" borderId="31" xfId="0" applyFont="1" applyFill="1" applyBorder="1" applyAlignment="1">
      <alignment horizontal="right" vertical="center" wrapText="1"/>
    </xf>
    <xf numFmtId="0" fontId="53" fillId="2" borderId="0" xfId="0" applyFont="1" applyFill="1" applyAlignment="1">
      <alignment vertical="center" wrapText="1"/>
    </xf>
    <xf numFmtId="0" fontId="11" fillId="0" borderId="25" xfId="0" applyFont="1" applyBorder="1" applyAlignment="1">
      <alignment horizontal="right" vertical="center"/>
    </xf>
    <xf numFmtId="0" fontId="7" fillId="0" borderId="36" xfId="0" applyFont="1" applyBorder="1" applyAlignment="1">
      <alignment horizontal="right" vertical="center"/>
    </xf>
    <xf numFmtId="0" fontId="7" fillId="3" borderId="0" xfId="0" applyFont="1" applyFill="1" applyAlignment="1">
      <alignment horizontal="center" vertical="center"/>
    </xf>
    <xf numFmtId="0" fontId="25" fillId="2" borderId="0" xfId="0" applyFont="1" applyFill="1" applyAlignment="1">
      <alignment horizontal="left"/>
    </xf>
    <xf numFmtId="0" fontId="33" fillId="0" borderId="0" xfId="0" applyFont="1" applyAlignment="1">
      <alignment horizontal="center"/>
    </xf>
    <xf numFmtId="0" fontId="0" fillId="0" borderId="19" xfId="0" applyBorder="1" applyAlignment="1">
      <alignment horizontal="center" vertical="center"/>
    </xf>
    <xf numFmtId="15" fontId="0" fillId="0" borderId="19" xfId="0" applyNumberFormat="1" applyBorder="1" applyAlignment="1">
      <alignment horizontal="center" vertical="center"/>
    </xf>
    <xf numFmtId="0" fontId="8" fillId="6" borderId="39" xfId="0" applyFont="1" applyFill="1" applyBorder="1" applyAlignment="1">
      <alignment vertical="center"/>
    </xf>
    <xf numFmtId="166" fontId="0" fillId="0" borderId="0" xfId="0" applyNumberFormat="1" applyAlignment="1">
      <alignment horizontal="center"/>
    </xf>
    <xf numFmtId="0" fontId="8" fillId="2" borderId="0" xfId="0" applyFont="1" applyFill="1" applyAlignment="1">
      <alignment horizontal="center" vertical="center"/>
    </xf>
    <xf numFmtId="0" fontId="11" fillId="13" borderId="3" xfId="0" applyFont="1" applyFill="1" applyBorder="1" applyAlignment="1">
      <alignment horizontal="center" vertical="center" wrapText="1"/>
    </xf>
    <xf numFmtId="0" fontId="66" fillId="2" borderId="0" xfId="0" applyFont="1" applyFill="1" applyAlignment="1">
      <alignment horizontal="center"/>
    </xf>
    <xf numFmtId="0" fontId="16" fillId="13" borderId="0" xfId="0" applyFont="1" applyFill="1" applyAlignment="1">
      <alignment horizontal="center" vertical="center" wrapText="1" readingOrder="1"/>
    </xf>
    <xf numFmtId="0" fontId="16" fillId="13" borderId="5" xfId="0" applyFont="1" applyFill="1" applyBorder="1" applyAlignment="1">
      <alignment horizontal="center" vertical="center" wrapText="1" readingOrder="1"/>
    </xf>
    <xf numFmtId="0" fontId="16" fillId="13" borderId="48" xfId="0" applyFont="1" applyFill="1" applyBorder="1" applyAlignment="1">
      <alignment horizontal="center" vertical="center" wrapText="1" readingOrder="1"/>
    </xf>
    <xf numFmtId="0" fontId="16" fillId="13" borderId="47" xfId="0" applyFont="1" applyFill="1" applyBorder="1" applyAlignment="1">
      <alignment horizontal="center" vertical="center" wrapText="1" readingOrder="1"/>
    </xf>
    <xf numFmtId="0" fontId="36" fillId="0" borderId="49" xfId="0" applyFont="1" applyBorder="1" applyAlignment="1">
      <alignment horizontal="left" vertical="center" readingOrder="1"/>
    </xf>
    <xf numFmtId="0" fontId="36" fillId="0" borderId="50" xfId="0" applyFont="1" applyBorder="1" applyAlignment="1">
      <alignment horizontal="left" vertical="center" wrapText="1" readingOrder="1"/>
    </xf>
    <xf numFmtId="0" fontId="36" fillId="0" borderId="51" xfId="0" applyFont="1" applyBorder="1" applyAlignment="1">
      <alignment horizontal="left" vertical="center" readingOrder="1"/>
    </xf>
    <xf numFmtId="0" fontId="36" fillId="0" borderId="52" xfId="0" applyFont="1" applyBorder="1" applyAlignment="1">
      <alignment horizontal="left" vertical="center" wrapText="1" readingOrder="1"/>
    </xf>
    <xf numFmtId="0" fontId="50" fillId="0" borderId="52" xfId="0" applyFont="1" applyBorder="1" applyAlignment="1">
      <alignment horizontal="left" vertical="center" readingOrder="1"/>
    </xf>
    <xf numFmtId="0" fontId="8" fillId="2" borderId="6" xfId="0" applyFont="1" applyFill="1" applyBorder="1" applyAlignment="1">
      <alignment vertical="center"/>
    </xf>
    <xf numFmtId="0" fontId="8" fillId="2" borderId="46" xfId="0" applyFont="1" applyFill="1" applyBorder="1" applyAlignment="1">
      <alignment vertical="center"/>
    </xf>
    <xf numFmtId="0" fontId="16" fillId="14" borderId="40" xfId="0" applyFont="1" applyFill="1" applyBorder="1" applyAlignment="1">
      <alignment horizontal="center" vertical="center" wrapText="1"/>
    </xf>
    <xf numFmtId="0" fontId="16" fillId="14" borderId="41" xfId="0" applyFont="1" applyFill="1" applyBorder="1" applyAlignment="1">
      <alignment horizontal="center" vertical="center" wrapText="1"/>
    </xf>
    <xf numFmtId="0" fontId="16" fillId="14" borderId="55" xfId="0" applyFont="1" applyFill="1" applyBorder="1" applyAlignment="1">
      <alignment horizontal="center" vertical="center" wrapText="1"/>
    </xf>
    <xf numFmtId="0" fontId="36" fillId="2" borderId="0" xfId="0" applyFont="1" applyFill="1" applyAlignment="1">
      <alignment vertical="center" wrapText="1" readingOrder="1"/>
    </xf>
    <xf numFmtId="0" fontId="7" fillId="0" borderId="0" xfId="0" applyFont="1" applyAlignment="1">
      <alignment horizontal="center" vertical="center"/>
    </xf>
    <xf numFmtId="0" fontId="0" fillId="2" borderId="0" xfId="0" applyFill="1" applyAlignment="1">
      <alignment horizontal="center" vertical="center"/>
    </xf>
    <xf numFmtId="0" fontId="16" fillId="6" borderId="3" xfId="0" applyFont="1" applyFill="1" applyBorder="1" applyAlignment="1">
      <alignment horizontal="center" vertical="center" wrapText="1"/>
    </xf>
    <xf numFmtId="0" fontId="9" fillId="2" borderId="0" xfId="0" applyFont="1" applyFill="1" applyAlignment="1">
      <alignment vertical="center" wrapText="1" readingOrder="1"/>
    </xf>
    <xf numFmtId="0" fontId="0" fillId="2" borderId="0" xfId="0" applyFill="1" applyAlignment="1">
      <alignment wrapText="1"/>
    </xf>
    <xf numFmtId="0" fontId="0" fillId="0" borderId="0" xfId="0" applyAlignment="1">
      <alignment wrapText="1"/>
    </xf>
    <xf numFmtId="0" fontId="66" fillId="2" borderId="0" xfId="0" applyFont="1" applyFill="1" applyAlignment="1">
      <alignment horizontal="center" wrapText="1"/>
    </xf>
    <xf numFmtId="0" fontId="56" fillId="0" borderId="0" xfId="0" applyFont="1" applyAlignment="1">
      <alignment horizontal="left" vertical="center" wrapText="1"/>
    </xf>
    <xf numFmtId="0" fontId="8" fillId="0" borderId="0" xfId="0" applyFont="1" applyAlignment="1">
      <alignment vertical="center"/>
    </xf>
    <xf numFmtId="0" fontId="8" fillId="6" borderId="0" xfId="0" applyFont="1" applyFill="1" applyAlignment="1">
      <alignment horizontal="center" vertical="center" wrapText="1" readingOrder="1"/>
    </xf>
    <xf numFmtId="0" fontId="8" fillId="6" borderId="0" xfId="0" applyFont="1" applyFill="1" applyAlignment="1">
      <alignment horizontal="center" vertical="center" wrapText="1"/>
    </xf>
    <xf numFmtId="0" fontId="10" fillId="2" borderId="0" xfId="0" applyFont="1" applyFill="1" applyAlignment="1">
      <alignment vertical="center" wrapText="1"/>
    </xf>
    <xf numFmtId="0" fontId="7" fillId="9" borderId="57" xfId="0" applyFont="1" applyFill="1" applyBorder="1" applyAlignment="1">
      <alignment horizontal="right" vertical="center" wrapText="1" readingOrder="1"/>
    </xf>
    <xf numFmtId="0" fontId="36" fillId="0" borderId="42" xfId="0" applyFont="1" applyBorder="1" applyAlignment="1">
      <alignment horizontal="left" vertical="center" wrapText="1"/>
    </xf>
    <xf numFmtId="0" fontId="36" fillId="0" borderId="42" xfId="0" applyFont="1" applyBorder="1" applyAlignment="1" applyProtection="1">
      <alignment horizontal="left" vertical="center" wrapText="1"/>
      <protection locked="0"/>
    </xf>
    <xf numFmtId="0" fontId="36" fillId="0" borderId="43" xfId="0" applyFont="1" applyBorder="1" applyAlignment="1" applyProtection="1">
      <alignment horizontal="left" vertical="center" wrapText="1"/>
      <protection locked="0"/>
    </xf>
    <xf numFmtId="0" fontId="0" fillId="3" borderId="0" xfId="0" applyFill="1" applyAlignment="1">
      <alignment horizontal="center" vertical="center"/>
    </xf>
    <xf numFmtId="0" fontId="7" fillId="3" borderId="15" xfId="0" applyFont="1" applyFill="1" applyBorder="1" applyAlignment="1">
      <alignment horizontal="center" vertical="center"/>
    </xf>
    <xf numFmtId="0" fontId="11" fillId="0" borderId="0" xfId="0" applyFont="1" applyAlignment="1">
      <alignment horizontal="center" vertical="center"/>
    </xf>
    <xf numFmtId="0" fontId="14" fillId="0" borderId="13" xfId="0" applyFont="1" applyBorder="1" applyAlignment="1">
      <alignment vertical="center"/>
    </xf>
    <xf numFmtId="0" fontId="11" fillId="3" borderId="38" xfId="0" applyFont="1" applyFill="1" applyBorder="1" applyAlignment="1">
      <alignment horizontal="center" vertical="center"/>
    </xf>
    <xf numFmtId="0" fontId="11" fillId="19" borderId="58" xfId="0" applyFont="1" applyFill="1" applyBorder="1" applyAlignment="1">
      <alignment horizontal="center" vertical="center"/>
    </xf>
    <xf numFmtId="0" fontId="5" fillId="0" borderId="0" xfId="1"/>
    <xf numFmtId="164" fontId="12" fillId="0" borderId="0" xfId="0" applyNumberFormat="1" applyFont="1" applyAlignment="1">
      <alignment horizontal="center" vertical="center" wrapText="1"/>
    </xf>
    <xf numFmtId="0" fontId="68" fillId="0" borderId="62" xfId="0" applyFont="1" applyBorder="1" applyAlignment="1">
      <alignment horizontal="center" vertical="center" wrapText="1"/>
    </xf>
    <xf numFmtId="49" fontId="0" fillId="0" borderId="0" xfId="0" applyNumberFormat="1"/>
    <xf numFmtId="9" fontId="10" fillId="20" borderId="70" xfId="5" applyFont="1" applyFill="1" applyBorder="1" applyAlignment="1">
      <alignment horizontal="center" vertical="center" wrapText="1"/>
    </xf>
    <xf numFmtId="0" fontId="7" fillId="9" borderId="64" xfId="0" applyFont="1" applyFill="1" applyBorder="1" applyAlignment="1">
      <alignment horizontal="center" vertical="center" wrapText="1"/>
    </xf>
    <xf numFmtId="164" fontId="52" fillId="9" borderId="69" xfId="4" applyFont="1" applyFill="1" applyBorder="1" applyAlignment="1">
      <alignment horizontal="center" vertical="center" wrapText="1"/>
    </xf>
    <xf numFmtId="164" fontId="52" fillId="9" borderId="65" xfId="4" applyFont="1" applyFill="1" applyBorder="1" applyAlignment="1">
      <alignment horizontal="center" vertical="center" wrapText="1"/>
    </xf>
    <xf numFmtId="0" fontId="70" fillId="2" borderId="0" xfId="0" applyFont="1" applyFill="1" applyAlignment="1">
      <alignment horizontal="left" vertical="center"/>
    </xf>
    <xf numFmtId="164" fontId="35" fillId="10" borderId="67" xfId="4" applyFont="1" applyFill="1" applyBorder="1" applyAlignment="1">
      <alignment horizontal="center" vertical="center"/>
    </xf>
    <xf numFmtId="0" fontId="7" fillId="10" borderId="68" xfId="0" applyFont="1" applyFill="1" applyBorder="1" applyAlignment="1">
      <alignment vertical="center"/>
    </xf>
    <xf numFmtId="0" fontId="35" fillId="0" borderId="0" xfId="0" applyFont="1" applyAlignment="1">
      <alignment horizontal="left" vertical="center"/>
    </xf>
    <xf numFmtId="168" fontId="7" fillId="10" borderId="67" xfId="5" applyNumberFormat="1" applyFont="1" applyFill="1" applyBorder="1" applyAlignment="1">
      <alignment horizontal="center" vertical="center"/>
    </xf>
    <xf numFmtId="166" fontId="8" fillId="23" borderId="0" xfId="0" applyNumberFormat="1" applyFont="1" applyFill="1" applyAlignment="1">
      <alignment horizontal="center" vertical="center"/>
    </xf>
    <xf numFmtId="0" fontId="65" fillId="15" borderId="60" xfId="0" applyFont="1" applyFill="1" applyBorder="1" applyAlignment="1">
      <alignment vertical="center" wrapText="1" readingOrder="1"/>
    </xf>
    <xf numFmtId="0" fontId="7" fillId="10" borderId="73" xfId="0" applyFont="1" applyFill="1" applyBorder="1" applyAlignment="1">
      <alignment horizontal="right" vertical="center"/>
    </xf>
    <xf numFmtId="164" fontId="12" fillId="5" borderId="54" xfId="0" applyNumberFormat="1" applyFont="1" applyFill="1" applyBorder="1" applyAlignment="1">
      <alignment horizontal="center" vertical="center" wrapText="1"/>
    </xf>
    <xf numFmtId="0" fontId="12" fillId="5" borderId="54" xfId="0" applyFont="1" applyFill="1" applyBorder="1" applyAlignment="1">
      <alignment horizontal="left"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14" borderId="76" xfId="0" applyFont="1" applyFill="1" applyBorder="1" applyAlignment="1">
      <alignment horizontal="center" vertical="center" wrapText="1"/>
    </xf>
    <xf numFmtId="0" fontId="12" fillId="21" borderId="76" xfId="0" applyFont="1" applyFill="1" applyBorder="1" applyAlignment="1">
      <alignment horizontal="center" vertical="center" wrapText="1"/>
    </xf>
    <xf numFmtId="0" fontId="8" fillId="6" borderId="75" xfId="0" applyFont="1" applyFill="1" applyBorder="1" applyAlignment="1">
      <alignment horizontal="center" vertical="center" wrapText="1"/>
    </xf>
    <xf numFmtId="168" fontId="0" fillId="0" borderId="0" xfId="5" applyNumberFormat="1" applyFont="1" applyAlignment="1" applyProtection="1">
      <alignment vertical="center"/>
    </xf>
    <xf numFmtId="164" fontId="0" fillId="0" borderId="0" xfId="4" applyFont="1" applyAlignment="1" applyProtection="1">
      <alignment vertical="center"/>
    </xf>
    <xf numFmtId="10" fontId="0" fillId="0" borderId="0" xfId="5" applyNumberFormat="1" applyFont="1" applyAlignment="1" applyProtection="1">
      <alignment vertical="center"/>
    </xf>
    <xf numFmtId="0" fontId="7" fillId="10" borderId="73" xfId="0" applyFont="1" applyFill="1" applyBorder="1" applyAlignment="1">
      <alignment vertical="center"/>
    </xf>
    <xf numFmtId="164" fontId="74" fillId="6" borderId="69" xfId="4" applyFont="1" applyFill="1" applyBorder="1" applyAlignment="1">
      <alignment horizontal="center" vertical="center" wrapText="1"/>
    </xf>
    <xf numFmtId="164" fontId="74" fillId="6" borderId="65" xfId="4" applyFont="1" applyFill="1" applyBorder="1" applyAlignment="1">
      <alignment horizontal="center" vertical="center" wrapText="1"/>
    </xf>
    <xf numFmtId="0" fontId="57" fillId="6" borderId="65" xfId="4" applyNumberFormat="1" applyFont="1" applyFill="1" applyBorder="1" applyAlignment="1">
      <alignment horizontal="center" vertical="center" wrapText="1"/>
    </xf>
    <xf numFmtId="164" fontId="74" fillId="6" borderId="66" xfId="4" applyFont="1" applyFill="1" applyBorder="1" applyAlignment="1">
      <alignment horizontal="center" vertical="center" wrapText="1"/>
    </xf>
    <xf numFmtId="0" fontId="0" fillId="0" borderId="77" xfId="0" applyBorder="1" applyAlignment="1">
      <alignment horizontal="center"/>
    </xf>
    <xf numFmtId="164" fontId="52" fillId="25" borderId="65" xfId="4" applyFont="1" applyFill="1" applyBorder="1" applyAlignment="1">
      <alignment horizontal="center" vertical="center" wrapText="1"/>
    </xf>
    <xf numFmtId="0" fontId="53" fillId="2" borderId="0" xfId="0" applyFont="1" applyFill="1" applyAlignment="1">
      <alignment horizontal="left" vertical="center"/>
    </xf>
    <xf numFmtId="164" fontId="35" fillId="10" borderId="67" xfId="4" applyFont="1" applyFill="1" applyBorder="1" applyAlignment="1">
      <alignment horizontal="left" vertical="center"/>
    </xf>
    <xf numFmtId="164" fontId="73" fillId="10" borderId="67" xfId="4" applyFont="1" applyFill="1" applyBorder="1" applyAlignment="1">
      <alignment horizontal="left" vertical="center"/>
    </xf>
    <xf numFmtId="0" fontId="35" fillId="15" borderId="22" xfId="0" applyFont="1" applyFill="1" applyBorder="1" applyAlignment="1">
      <alignment vertical="center"/>
    </xf>
    <xf numFmtId="0" fontId="53" fillId="2" borderId="0" xfId="0" applyFont="1" applyFill="1" applyAlignment="1">
      <alignment horizontal="left" vertical="center" wrapText="1"/>
    </xf>
    <xf numFmtId="0" fontId="76" fillId="0" borderId="0" xfId="0" applyFont="1" applyAlignment="1">
      <alignment horizontal="center"/>
    </xf>
    <xf numFmtId="0" fontId="62" fillId="0" borderId="0" xfId="0" applyFont="1" applyAlignment="1">
      <alignment horizontal="center"/>
    </xf>
    <xf numFmtId="164" fontId="15" fillId="5" borderId="63" xfId="4" applyFont="1" applyFill="1" applyBorder="1" applyAlignment="1">
      <alignment horizontal="center" vertical="center"/>
    </xf>
    <xf numFmtId="164" fontId="77" fillId="5" borderId="63" xfId="4" applyFont="1" applyFill="1" applyBorder="1" applyAlignment="1">
      <alignment horizontal="left" vertical="center"/>
    </xf>
    <xf numFmtId="9" fontId="15" fillId="5" borderId="63" xfId="5" applyFont="1" applyFill="1" applyBorder="1" applyAlignment="1">
      <alignment horizontal="center" vertical="center"/>
    </xf>
    <xf numFmtId="0" fontId="0" fillId="9" borderId="0" xfId="0" applyFill="1"/>
    <xf numFmtId="0" fontId="36" fillId="2" borderId="51" xfId="0" applyFont="1" applyFill="1" applyBorder="1" applyAlignment="1">
      <alignment horizontal="left" vertical="center" readingOrder="1"/>
    </xf>
    <xf numFmtId="0" fontId="36" fillId="2" borderId="52" xfId="0" applyFont="1" applyFill="1" applyBorder="1" applyAlignment="1">
      <alignment horizontal="left" vertical="center" wrapText="1" readingOrder="1"/>
    </xf>
    <xf numFmtId="0" fontId="16" fillId="2" borderId="75" xfId="0" applyFont="1" applyFill="1" applyBorder="1" applyAlignment="1">
      <alignment horizontal="center" vertical="center" wrapText="1" readingOrder="1"/>
    </xf>
    <xf numFmtId="166" fontId="0" fillId="5" borderId="19" xfId="0" applyNumberFormat="1" applyFill="1" applyBorder="1" applyAlignment="1">
      <alignment horizontal="center" vertical="center"/>
    </xf>
    <xf numFmtId="0" fontId="81" fillId="2" borderId="9" xfId="0" applyFont="1" applyFill="1" applyBorder="1" applyAlignment="1">
      <alignment horizontal="left" vertical="center"/>
    </xf>
    <xf numFmtId="0" fontId="20" fillId="2" borderId="0" xfId="0" applyFont="1" applyFill="1" applyAlignment="1">
      <alignment horizontal="left" vertical="center" wrapText="1"/>
    </xf>
    <xf numFmtId="0" fontId="32" fillId="2" borderId="0" xfId="0" applyFont="1" applyFill="1" applyAlignment="1">
      <alignment horizontal="left" wrapText="1"/>
    </xf>
    <xf numFmtId="0" fontId="6" fillId="5" borderId="0" xfId="0" applyFont="1" applyFill="1" applyAlignment="1">
      <alignment horizontal="left"/>
    </xf>
    <xf numFmtId="0" fontId="6" fillId="5" borderId="17" xfId="0" applyFont="1" applyFill="1" applyBorder="1" applyAlignment="1">
      <alignment horizontal="left"/>
    </xf>
    <xf numFmtId="0" fontId="0" fillId="0" borderId="17" xfId="0" applyBorder="1"/>
    <xf numFmtId="0" fontId="0" fillId="0" borderId="82" xfId="0" applyBorder="1"/>
    <xf numFmtId="0" fontId="12" fillId="2" borderId="29" xfId="0" applyFont="1" applyFill="1" applyBorder="1" applyAlignment="1">
      <alignment horizontal="right" vertical="center" wrapText="1"/>
    </xf>
    <xf numFmtId="0" fontId="12" fillId="2" borderId="33" xfId="0" applyFont="1" applyFill="1" applyBorder="1" applyAlignment="1">
      <alignment horizontal="right" vertical="center" wrapText="1"/>
    </xf>
    <xf numFmtId="0" fontId="7" fillId="9" borderId="54" xfId="0" applyFont="1" applyFill="1" applyBorder="1" applyAlignment="1">
      <alignment horizontal="right" vertical="center"/>
    </xf>
    <xf numFmtId="164" fontId="7" fillId="9" borderId="54" xfId="4" applyFont="1" applyFill="1" applyBorder="1" applyAlignment="1">
      <alignment horizontal="center" vertical="center"/>
    </xf>
    <xf numFmtId="164" fontId="75" fillId="9" borderId="54" xfId="4" applyFont="1" applyFill="1" applyBorder="1" applyAlignment="1">
      <alignment horizontal="left" vertical="center"/>
    </xf>
    <xf numFmtId="164" fontId="75" fillId="9" borderId="54" xfId="0" applyNumberFormat="1" applyFont="1" applyFill="1" applyBorder="1" applyAlignment="1">
      <alignment horizontal="left" vertical="center"/>
    </xf>
    <xf numFmtId="0" fontId="7" fillId="5" borderId="87" xfId="0" applyFont="1" applyFill="1" applyBorder="1" applyAlignment="1">
      <alignment horizontal="center" vertical="center"/>
    </xf>
    <xf numFmtId="0" fontId="7" fillId="5" borderId="54" xfId="0" applyFont="1" applyFill="1" applyBorder="1" applyAlignment="1">
      <alignment horizontal="right" vertical="center"/>
    </xf>
    <xf numFmtId="0" fontId="11" fillId="25" borderId="65" xfId="4" applyNumberFormat="1" applyFont="1" applyFill="1" applyBorder="1" applyAlignment="1">
      <alignment horizontal="center" vertical="center" wrapText="1"/>
    </xf>
    <xf numFmtId="168" fontId="7" fillId="9" borderId="54" xfId="5" applyNumberFormat="1" applyFont="1" applyFill="1" applyBorder="1" applyAlignment="1">
      <alignment horizontal="center" vertical="center"/>
    </xf>
    <xf numFmtId="165" fontId="14" fillId="0" borderId="0" xfId="0" applyNumberFormat="1"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7" fillId="2" borderId="67" xfId="0" applyFont="1" applyFill="1" applyBorder="1"/>
    <xf numFmtId="0" fontId="11" fillId="2" borderId="67" xfId="0" applyFont="1" applyFill="1" applyBorder="1"/>
    <xf numFmtId="0" fontId="10" fillId="2" borderId="67" xfId="0" applyFont="1" applyFill="1" applyBorder="1" applyAlignment="1">
      <alignment horizontal="center" vertical="center" wrapText="1"/>
    </xf>
    <xf numFmtId="0" fontId="0" fillId="2" borderId="67" xfId="0" applyFill="1" applyBorder="1" applyAlignment="1">
      <alignment horizontal="right"/>
    </xf>
    <xf numFmtId="0" fontId="0" fillId="2" borderId="67" xfId="0" applyFill="1" applyBorder="1" applyAlignment="1">
      <alignment horizontal="left"/>
    </xf>
    <xf numFmtId="167" fontId="9" fillId="2" borderId="67" xfId="0" applyNumberFormat="1" applyFont="1" applyFill="1" applyBorder="1" applyAlignment="1">
      <alignment horizontal="right" vertical="center" wrapText="1" readingOrder="1"/>
    </xf>
    <xf numFmtId="167" fontId="36" fillId="0" borderId="67" xfId="0" applyNumberFormat="1" applyFont="1" applyBorder="1" applyAlignment="1">
      <alignment horizontal="right" vertical="center" wrapText="1" readingOrder="1"/>
    </xf>
    <xf numFmtId="0" fontId="51" fillId="0" borderId="0" xfId="0" applyFont="1" applyAlignment="1">
      <alignment horizontal="left" vertical="center" wrapText="1"/>
    </xf>
    <xf numFmtId="0" fontId="40" fillId="2" borderId="0" xfId="0" applyFont="1" applyFill="1" applyAlignment="1">
      <alignment horizontal="center" vertical="center" wrapText="1"/>
    </xf>
    <xf numFmtId="0" fontId="45" fillId="0" borderId="0" xfId="0" applyFont="1" applyAlignment="1">
      <alignment horizontal="center"/>
    </xf>
    <xf numFmtId="0" fontId="11" fillId="9" borderId="3" xfId="0" applyFont="1" applyFill="1" applyBorder="1" applyAlignment="1">
      <alignment horizontal="right" vertical="center" wrapText="1" readingOrder="1"/>
    </xf>
    <xf numFmtId="0" fontId="16" fillId="11" borderId="40" xfId="0" applyFont="1" applyFill="1" applyBorder="1" applyAlignment="1">
      <alignment horizontal="center" vertical="center" wrapText="1"/>
    </xf>
    <xf numFmtId="0" fontId="16" fillId="11" borderId="41" xfId="0" applyFont="1" applyFill="1" applyBorder="1" applyAlignment="1">
      <alignment horizontal="center" vertical="center" wrapText="1"/>
    </xf>
    <xf numFmtId="0" fontId="7" fillId="9" borderId="89" xfId="0" applyFont="1" applyFill="1" applyBorder="1" applyAlignment="1">
      <alignment horizontal="center" vertical="center" wrapText="1"/>
    </xf>
    <xf numFmtId="0" fontId="0" fillId="0" borderId="0" xfId="0" applyProtection="1">
      <protection hidden="1"/>
    </xf>
    <xf numFmtId="0" fontId="8" fillId="6" borderId="3" xfId="0" applyFont="1" applyFill="1" applyBorder="1" applyAlignment="1">
      <alignment vertical="center"/>
    </xf>
    <xf numFmtId="0" fontId="56" fillId="0" borderId="0" xfId="0" applyFont="1" applyAlignment="1">
      <alignment vertical="top" wrapText="1"/>
    </xf>
    <xf numFmtId="0" fontId="8" fillId="2" borderId="3" xfId="0" applyFont="1" applyFill="1" applyBorder="1" applyAlignment="1">
      <alignment vertical="center"/>
    </xf>
    <xf numFmtId="0" fontId="16" fillId="2" borderId="3" xfId="0" applyFont="1" applyFill="1" applyBorder="1" applyAlignment="1">
      <alignment horizontal="center" vertical="center" wrapText="1"/>
    </xf>
    <xf numFmtId="168" fontId="0" fillId="6" borderId="0" xfId="5" applyNumberFormat="1" applyFont="1" applyFill="1" applyAlignment="1" applyProtection="1">
      <alignment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4" applyFont="1" applyFill="1" applyBorder="1" applyAlignment="1" applyProtection="1">
      <alignment vertical="center"/>
    </xf>
    <xf numFmtId="0" fontId="91" fillId="6" borderId="0" xfId="0" applyFont="1" applyFill="1" applyAlignment="1" applyProtection="1">
      <alignment horizontal="center" vertical="center" wrapText="1"/>
      <protection locked="0"/>
    </xf>
    <xf numFmtId="0" fontId="36" fillId="13" borderId="7" xfId="0" applyFont="1" applyFill="1" applyBorder="1" applyAlignment="1">
      <alignment horizontal="center" vertical="center" wrapText="1" readingOrder="1"/>
    </xf>
    <xf numFmtId="0" fontId="8" fillId="6" borderId="45" xfId="0" applyFont="1" applyFill="1" applyBorder="1" applyAlignment="1">
      <alignment horizontal="center" vertical="center" wrapText="1"/>
    </xf>
    <xf numFmtId="0" fontId="0" fillId="2" borderId="0" xfId="0" applyFill="1" applyAlignment="1">
      <alignment horizontal="center" wrapText="1"/>
    </xf>
    <xf numFmtId="0" fontId="8" fillId="6" borderId="61" xfId="0" applyFont="1" applyFill="1" applyBorder="1" applyAlignment="1">
      <alignment horizontal="center" vertical="center" wrapText="1"/>
    </xf>
    <xf numFmtId="0" fontId="0" fillId="0" borderId="0" xfId="0" applyAlignment="1">
      <alignment horizontal="center" wrapText="1"/>
    </xf>
    <xf numFmtId="0" fontId="8" fillId="6" borderId="100" xfId="0" applyFont="1" applyFill="1" applyBorder="1" applyAlignment="1">
      <alignment horizontal="center" vertical="center" wrapText="1"/>
    </xf>
    <xf numFmtId="164" fontId="36" fillId="9" borderId="61" xfId="4" applyFont="1" applyFill="1" applyBorder="1" applyAlignment="1">
      <alignment horizontal="center" vertical="center" wrapText="1" readingOrder="1"/>
    </xf>
    <xf numFmtId="0" fontId="66" fillId="2" borderId="61" xfId="0" applyFont="1" applyFill="1" applyBorder="1" applyAlignment="1">
      <alignment horizontal="center" vertical="center" wrapText="1"/>
    </xf>
    <xf numFmtId="0" fontId="78" fillId="15" borderId="8" xfId="0" applyFont="1" applyFill="1" applyBorder="1" applyAlignment="1">
      <alignment vertical="center" wrapText="1" readingOrder="1"/>
    </xf>
    <xf numFmtId="164" fontId="11" fillId="9" borderId="61" xfId="0" applyNumberFormat="1" applyFont="1" applyFill="1" applyBorder="1" applyAlignment="1">
      <alignment horizontal="right" vertical="center" wrapText="1"/>
    </xf>
    <xf numFmtId="168" fontId="9" fillId="9" borderId="16" xfId="0" applyNumberFormat="1" applyFont="1" applyFill="1" applyBorder="1" applyAlignment="1">
      <alignment horizontal="center" vertical="center" wrapText="1" readingOrder="1"/>
    </xf>
    <xf numFmtId="164" fontId="9" fillId="2" borderId="4" xfId="4" applyFont="1" applyFill="1" applyBorder="1" applyAlignment="1" applyProtection="1">
      <alignment horizontal="left" vertical="center" wrapText="1" readingOrder="1"/>
      <protection locked="0"/>
    </xf>
    <xf numFmtId="164" fontId="36" fillId="9" borderId="4" xfId="4" applyFont="1" applyFill="1" applyBorder="1" applyAlignment="1" applyProtection="1">
      <alignment horizontal="left" vertical="center" wrapText="1" readingOrder="1"/>
    </xf>
    <xf numFmtId="168" fontId="9" fillId="9" borderId="7" xfId="5" applyNumberFormat="1" applyFont="1" applyFill="1" applyBorder="1" applyAlignment="1">
      <alignment horizontal="center" vertical="center" wrapText="1" readingOrder="1"/>
    </xf>
    <xf numFmtId="164" fontId="0" fillId="0" borderId="61" xfId="4" applyFont="1" applyBorder="1" applyAlignment="1" applyProtection="1">
      <alignment vertical="center"/>
      <protection locked="0"/>
    </xf>
    <xf numFmtId="164" fontId="0" fillId="0" borderId="61" xfId="4" applyFont="1" applyFill="1" applyBorder="1" applyAlignment="1" applyProtection="1">
      <alignment vertical="center"/>
      <protection locked="0"/>
    </xf>
    <xf numFmtId="0" fontId="92" fillId="15" borderId="0" xfId="0" applyFont="1" applyFill="1" applyAlignment="1">
      <alignment horizontal="left" vertical="center" wrapText="1" readingOrder="1"/>
    </xf>
    <xf numFmtId="0" fontId="12" fillId="21" borderId="3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left" vertical="center"/>
    </xf>
    <xf numFmtId="0" fontId="29" fillId="2" borderId="0" xfId="0" applyFont="1" applyFill="1" applyAlignment="1">
      <alignment vertical="center" wrapText="1"/>
    </xf>
    <xf numFmtId="0" fontId="63" fillId="5" borderId="101" xfId="0" applyFont="1" applyFill="1" applyBorder="1" applyAlignment="1">
      <alignment horizontal="center" vertical="center" wrapText="1"/>
    </xf>
    <xf numFmtId="0" fontId="63" fillId="5" borderId="102" xfId="0" applyFont="1" applyFill="1" applyBorder="1" applyAlignment="1">
      <alignment horizontal="center" vertical="center"/>
    </xf>
    <xf numFmtId="15" fontId="63" fillId="5" borderId="102" xfId="0" applyNumberFormat="1" applyFont="1" applyFill="1" applyBorder="1" applyAlignment="1">
      <alignment horizontal="center" vertical="center"/>
    </xf>
    <xf numFmtId="0" fontId="63" fillId="5" borderId="103" xfId="0" applyFont="1" applyFill="1" applyBorder="1" applyAlignment="1">
      <alignment horizontal="center" vertical="center" wrapText="1"/>
    </xf>
    <xf numFmtId="0" fontId="63" fillId="5" borderId="104" xfId="0" applyFont="1" applyFill="1" applyBorder="1" applyAlignment="1">
      <alignment horizontal="center" vertical="center"/>
    </xf>
    <xf numFmtId="15" fontId="63" fillId="5" borderId="104" xfId="0" applyNumberFormat="1" applyFont="1" applyFill="1" applyBorder="1" applyAlignment="1">
      <alignment horizontal="center" vertical="center"/>
    </xf>
    <xf numFmtId="0" fontId="63" fillId="5" borderId="105" xfId="0" applyFont="1" applyFill="1" applyBorder="1" applyAlignment="1">
      <alignment horizontal="center" vertical="center" wrapText="1"/>
    </xf>
    <xf numFmtId="0" fontId="63" fillId="5" borderId="106" xfId="0" applyFont="1" applyFill="1" applyBorder="1" applyAlignment="1">
      <alignment horizontal="center" vertical="center"/>
    </xf>
    <xf numFmtId="15" fontId="63" fillId="5" borderId="106" xfId="0" applyNumberFormat="1" applyFont="1" applyFill="1" applyBorder="1" applyAlignment="1">
      <alignment horizontal="center" vertical="center"/>
    </xf>
    <xf numFmtId="0" fontId="49" fillId="2" borderId="9" xfId="0" applyFont="1" applyFill="1" applyBorder="1" applyAlignment="1">
      <alignment horizontal="left" vertical="center"/>
    </xf>
    <xf numFmtId="0" fontId="10" fillId="2" borderId="0" xfId="0" applyFont="1" applyFill="1" applyAlignment="1">
      <alignment vertical="top" wrapText="1"/>
    </xf>
    <xf numFmtId="0" fontId="27" fillId="7" borderId="0" xfId="0" applyFont="1" applyFill="1" applyAlignment="1">
      <alignment horizontal="center" vertical="center"/>
    </xf>
    <xf numFmtId="0" fontId="95" fillId="0" borderId="0" xfId="0" applyFont="1"/>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0" fillId="5" borderId="30" xfId="0" applyFill="1" applyBorder="1" applyAlignment="1">
      <alignment horizontal="center" vertical="center" wrapText="1"/>
    </xf>
    <xf numFmtId="0" fontId="0" fillId="5" borderId="32" xfId="0" applyFill="1" applyBorder="1" applyAlignment="1">
      <alignment horizontal="center" vertical="center"/>
    </xf>
    <xf numFmtId="17" fontId="0" fillId="2" borderId="32" xfId="0" applyNumberFormat="1" applyFill="1" applyBorder="1" applyAlignment="1">
      <alignment horizontal="center" vertical="center"/>
    </xf>
    <xf numFmtId="166" fontId="0" fillId="5" borderId="34" xfId="0" applyNumberFormat="1" applyFill="1" applyBorder="1" applyAlignment="1">
      <alignment horizontal="center" vertical="center"/>
    </xf>
    <xf numFmtId="0" fontId="43" fillId="2" borderId="26" xfId="0" applyFont="1" applyFill="1" applyBorder="1" applyAlignment="1">
      <alignment horizontal="left" vertical="center"/>
    </xf>
    <xf numFmtId="0" fontId="0" fillId="8" borderId="24" xfId="0" applyFill="1" applyBorder="1" applyAlignment="1">
      <alignment horizontal="center" vertical="center" wrapText="1"/>
    </xf>
    <xf numFmtId="0" fontId="6" fillId="5" borderId="28" xfId="0" applyFont="1" applyFill="1" applyBorder="1" applyAlignment="1">
      <alignment horizontal="center" vertical="center" wrapText="1"/>
    </xf>
    <xf numFmtId="0" fontId="11" fillId="5" borderId="113" xfId="0" applyFont="1" applyFill="1" applyBorder="1" applyAlignment="1">
      <alignment horizontal="center" vertical="center" wrapText="1"/>
    </xf>
    <xf numFmtId="0" fontId="0" fillId="0" borderId="8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4" xfId="0" applyBorder="1" applyAlignment="1" applyProtection="1">
      <alignment vertical="center" wrapText="1"/>
      <protection locked="0"/>
    </xf>
    <xf numFmtId="0" fontId="0" fillId="0" borderId="86"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20" xfId="0" applyBorder="1" applyAlignment="1" applyProtection="1">
      <alignment vertical="center" wrapText="1"/>
      <protection locked="0"/>
    </xf>
    <xf numFmtId="0" fontId="68" fillId="22" borderId="76" xfId="0" applyFont="1" applyFill="1" applyBorder="1" applyAlignment="1">
      <alignment horizontal="center" vertical="center" wrapText="1"/>
    </xf>
    <xf numFmtId="0" fontId="12" fillId="24" borderId="76"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0" fillId="6" borderId="75" xfId="0" applyFill="1" applyBorder="1" applyAlignment="1">
      <alignment horizontal="center" vertical="center" wrapText="1"/>
    </xf>
    <xf numFmtId="0" fontId="16" fillId="6" borderId="7" xfId="0" applyFont="1" applyFill="1" applyBorder="1" applyAlignment="1">
      <alignment horizontal="center" vertical="center" wrapText="1"/>
    </xf>
    <xf numFmtId="0" fontId="8" fillId="6" borderId="7" xfId="0" applyFont="1" applyFill="1" applyBorder="1" applyAlignment="1">
      <alignment vertical="center"/>
    </xf>
    <xf numFmtId="49" fontId="58" fillId="0" borderId="3" xfId="6" applyNumberFormat="1" applyFont="1" applyFill="1" applyBorder="1" applyAlignment="1" applyProtection="1">
      <alignment horizontal="left" vertical="center" wrapText="1"/>
      <protection locked="0"/>
    </xf>
    <xf numFmtId="166" fontId="15" fillId="0" borderId="3" xfId="4" applyNumberFormat="1" applyFont="1" applyFill="1" applyBorder="1" applyAlignment="1" applyProtection="1">
      <alignment horizontal="center" vertical="center" wrapText="1"/>
      <protection locked="0"/>
    </xf>
    <xf numFmtId="9" fontId="10" fillId="20" borderId="3" xfId="5" applyFont="1" applyFill="1" applyBorder="1" applyAlignment="1">
      <alignment horizontal="center" vertical="center"/>
    </xf>
    <xf numFmtId="164" fontId="7" fillId="0" borderId="3" xfId="4" applyFont="1" applyFill="1" applyBorder="1" applyAlignment="1" applyProtection="1">
      <alignment vertical="center"/>
      <protection locked="0"/>
    </xf>
    <xf numFmtId="0" fontId="8" fillId="6" borderId="3" xfId="0" applyFont="1" applyFill="1" applyBorder="1" applyAlignment="1">
      <alignment horizontal="center" vertical="center" wrapText="1"/>
    </xf>
    <xf numFmtId="0" fontId="16" fillId="14" borderId="76" xfId="0" applyFont="1" applyFill="1" applyBorder="1" applyAlignment="1">
      <alignment horizontal="center" vertical="center"/>
    </xf>
    <xf numFmtId="49" fontId="96" fillId="6" borderId="4" xfId="0" applyNumberFormat="1" applyFont="1" applyFill="1" applyBorder="1" applyAlignment="1">
      <alignment horizontal="center" vertical="center" wrapText="1"/>
    </xf>
    <xf numFmtId="49" fontId="91" fillId="6" borderId="3" xfId="0" applyNumberFormat="1" applyFont="1" applyFill="1" applyBorder="1" applyAlignment="1">
      <alignment horizontal="center" vertical="center" wrapText="1"/>
    </xf>
    <xf numFmtId="49" fontId="8" fillId="6" borderId="3" xfId="0" applyNumberFormat="1" applyFont="1" applyFill="1" applyBorder="1" applyAlignment="1">
      <alignment horizontal="center" vertical="center" wrapText="1"/>
    </xf>
    <xf numFmtId="49" fontId="14" fillId="0" borderId="4" xfId="0" applyNumberFormat="1" applyFont="1" applyBorder="1" applyAlignment="1" applyProtection="1">
      <alignment horizontal="left" vertical="center" wrapText="1"/>
      <protection locked="0"/>
    </xf>
    <xf numFmtId="49" fontId="67" fillId="0" borderId="3" xfId="6" applyNumberFormat="1" applyFont="1" applyFill="1" applyBorder="1" applyAlignment="1" applyProtection="1">
      <alignment horizontal="left" vertical="center" wrapText="1"/>
      <protection locked="0"/>
    </xf>
    <xf numFmtId="0" fontId="43" fillId="5" borderId="63" xfId="0" applyFont="1" applyFill="1" applyBorder="1" applyAlignment="1">
      <alignment horizontal="left" vertical="center" wrapText="1"/>
    </xf>
    <xf numFmtId="166" fontId="0" fillId="8" borderId="32" xfId="0" applyNumberFormat="1" applyFill="1" applyBorder="1" applyAlignment="1">
      <alignment horizontal="center" vertical="center" wrapText="1"/>
    </xf>
    <xf numFmtId="166" fontId="0" fillId="2" borderId="32" xfId="0" applyNumberFormat="1" applyFill="1" applyBorder="1" applyAlignment="1">
      <alignment horizontal="center" vertical="center"/>
    </xf>
    <xf numFmtId="168" fontId="37" fillId="9" borderId="35" xfId="5" applyNumberFormat="1" applyFont="1" applyFill="1" applyBorder="1" applyAlignment="1">
      <alignment horizontal="center" vertical="center" wrapText="1" readingOrder="1"/>
    </xf>
    <xf numFmtId="167" fontId="97" fillId="2" borderId="6" xfId="0" applyNumberFormat="1" applyFont="1" applyFill="1" applyBorder="1" applyAlignment="1">
      <alignment horizontal="left" vertical="center" wrapText="1" readingOrder="1"/>
    </xf>
    <xf numFmtId="0" fontId="11" fillId="15" borderId="20" xfId="0" applyFont="1" applyFill="1" applyBorder="1" applyAlignment="1">
      <alignment horizontal="center" vertical="center"/>
    </xf>
    <xf numFmtId="0" fontId="66" fillId="2" borderId="13" xfId="0" applyFont="1" applyFill="1" applyBorder="1" applyAlignment="1">
      <alignment horizontal="center"/>
    </xf>
    <xf numFmtId="0" fontId="99" fillId="0" borderId="0" xfId="0" applyFont="1" applyAlignment="1">
      <alignment horizontal="center"/>
    </xf>
    <xf numFmtId="0" fontId="11" fillId="15" borderId="123" xfId="0" applyFont="1" applyFill="1" applyBorder="1" applyAlignment="1">
      <alignment horizontal="center" vertical="center" wrapText="1"/>
    </xf>
    <xf numFmtId="166" fontId="0" fillId="0" borderId="70" xfId="4" applyNumberFormat="1" applyFont="1" applyFill="1" applyBorder="1" applyAlignment="1" applyProtection="1">
      <alignment horizontal="center" vertical="center" wrapText="1"/>
      <protection locked="0"/>
    </xf>
    <xf numFmtId="166" fontId="0" fillId="0" borderId="57" xfId="4" applyNumberFormat="1" applyFont="1" applyFill="1" applyBorder="1" applyAlignment="1" applyProtection="1">
      <alignment horizontal="center" vertical="center" wrapText="1"/>
      <protection locked="0"/>
    </xf>
    <xf numFmtId="164" fontId="7" fillId="0" borderId="70" xfId="4" applyFont="1" applyFill="1" applyBorder="1" applyAlignment="1" applyProtection="1">
      <alignment vertical="center"/>
      <protection locked="0"/>
    </xf>
    <xf numFmtId="164" fontId="7" fillId="0" borderId="57" xfId="4" applyFont="1" applyFill="1" applyBorder="1" applyAlignment="1" applyProtection="1">
      <alignment vertical="center"/>
      <protection locked="0"/>
    </xf>
    <xf numFmtId="0" fontId="43" fillId="0" borderId="0" xfId="0" applyFont="1" applyAlignment="1" applyProtection="1">
      <alignment horizontal="left" vertical="center"/>
      <protection locked="0"/>
    </xf>
    <xf numFmtId="15" fontId="43" fillId="12" borderId="0" xfId="0" applyNumberFormat="1" applyFont="1" applyFill="1" applyAlignment="1" applyProtection="1">
      <alignment horizontal="left" vertical="center"/>
      <protection locked="0"/>
    </xf>
    <xf numFmtId="0" fontId="43" fillId="0" borderId="56" xfId="0" applyFont="1" applyBorder="1" applyAlignment="1" applyProtection="1">
      <alignment horizontal="left" vertical="center"/>
      <protection locked="0"/>
    </xf>
    <xf numFmtId="15" fontId="43" fillId="0" borderId="0" xfId="0" applyNumberFormat="1" applyFont="1" applyAlignment="1" applyProtection="1">
      <alignment horizontal="left" vertical="center"/>
      <protection locked="0"/>
    </xf>
    <xf numFmtId="0" fontId="12" fillId="2" borderId="54" xfId="0" applyFont="1" applyFill="1" applyBorder="1" applyAlignment="1">
      <alignment horizontal="left" vertical="center" wrapText="1"/>
    </xf>
    <xf numFmtId="164" fontId="12" fillId="2" borderId="54" xfId="0" applyNumberFormat="1" applyFont="1" applyFill="1" applyBorder="1" applyAlignment="1">
      <alignment horizontal="center" vertical="center" wrapText="1"/>
    </xf>
    <xf numFmtId="167" fontId="101" fillId="2" borderId="6" xfId="0" applyNumberFormat="1" applyFont="1" applyFill="1" applyBorder="1" applyAlignment="1">
      <alignment horizontal="left" vertical="center" wrapText="1" readingOrder="1"/>
    </xf>
    <xf numFmtId="167" fontId="101" fillId="26" borderId="121" xfId="0" applyNumberFormat="1" applyFont="1" applyFill="1" applyBorder="1" applyAlignment="1">
      <alignment horizontal="left" vertical="center" wrapText="1" readingOrder="1"/>
    </xf>
    <xf numFmtId="164" fontId="10" fillId="0" borderId="21" xfId="4" applyFont="1" applyFill="1" applyBorder="1" applyAlignment="1" applyProtection="1">
      <alignment vertical="center"/>
      <protection locked="0"/>
    </xf>
    <xf numFmtId="164" fontId="10" fillId="0" borderId="70" xfId="4" applyFont="1" applyFill="1" applyBorder="1" applyAlignment="1" applyProtection="1">
      <alignment vertical="center"/>
      <protection locked="0"/>
    </xf>
    <xf numFmtId="164" fontId="10" fillId="0" borderId="3" xfId="4" applyFont="1" applyFill="1" applyBorder="1" applyAlignment="1" applyProtection="1">
      <alignment vertical="center"/>
      <protection locked="0"/>
    </xf>
    <xf numFmtId="168" fontId="7" fillId="10" borderId="75" xfId="5" applyNumberFormat="1" applyFont="1" applyFill="1" applyBorder="1" applyAlignment="1">
      <alignment horizontal="center" vertical="center"/>
    </xf>
    <xf numFmtId="168" fontId="15" fillId="10" borderId="3" xfId="5" applyNumberFormat="1" applyFont="1" applyFill="1" applyBorder="1" applyAlignment="1">
      <alignment horizontal="center" vertical="center"/>
    </xf>
    <xf numFmtId="0" fontId="7" fillId="5" borderId="88" xfId="0" applyFont="1" applyFill="1" applyBorder="1" applyAlignment="1">
      <alignment horizontal="center" vertical="center"/>
    </xf>
    <xf numFmtId="164" fontId="32" fillId="9" borderId="66" xfId="4" applyFont="1" applyFill="1" applyBorder="1" applyAlignment="1">
      <alignment horizontal="center" vertical="center" wrapText="1"/>
    </xf>
    <xf numFmtId="49" fontId="103" fillId="0" borderId="3" xfId="6" applyNumberFormat="1" applyFont="1" applyFill="1" applyBorder="1" applyAlignment="1" applyProtection="1">
      <alignment horizontal="left" vertical="center" wrapText="1"/>
      <protection locked="0"/>
    </xf>
    <xf numFmtId="164" fontId="36" fillId="2" borderId="4" xfId="4" applyFont="1" applyFill="1" applyBorder="1" applyAlignment="1" applyProtection="1">
      <alignment horizontal="left" vertical="center" wrapText="1" readingOrder="1"/>
      <protection locked="0"/>
    </xf>
    <xf numFmtId="0" fontId="0" fillId="0" borderId="0" xfId="0" quotePrefix="1"/>
    <xf numFmtId="0" fontId="51" fillId="0" borderId="0" xfId="0" applyFont="1" applyAlignment="1">
      <alignment vertical="center" wrapText="1"/>
    </xf>
    <xf numFmtId="164" fontId="7" fillId="2" borderId="54" xfId="4" applyFont="1" applyFill="1" applyBorder="1" applyAlignment="1" applyProtection="1">
      <alignment horizontal="center" vertical="center"/>
      <protection locked="0"/>
    </xf>
    <xf numFmtId="0" fontId="16" fillId="2" borderId="16" xfId="0" applyFont="1" applyFill="1" applyBorder="1" applyAlignment="1">
      <alignment horizontal="center" vertical="center" wrapText="1"/>
    </xf>
    <xf numFmtId="167" fontId="39" fillId="2" borderId="0" xfId="0" applyNumberFormat="1" applyFont="1" applyFill="1" applyAlignment="1">
      <alignment vertical="top" wrapText="1" readingOrder="1"/>
    </xf>
    <xf numFmtId="0" fontId="18" fillId="2" borderId="3" xfId="0" applyFont="1" applyFill="1" applyBorder="1" applyAlignment="1">
      <alignment vertical="top"/>
    </xf>
    <xf numFmtId="0" fontId="0" fillId="0" borderId="3" xfId="0" applyBorder="1"/>
    <xf numFmtId="0" fontId="0" fillId="2" borderId="3" xfId="0" applyFill="1" applyBorder="1"/>
    <xf numFmtId="167" fontId="9" fillId="2" borderId="0" xfId="0" applyNumberFormat="1" applyFont="1" applyFill="1" applyAlignment="1">
      <alignment horizontal="right" vertical="center" wrapText="1" readingOrder="1"/>
    </xf>
    <xf numFmtId="0" fontId="107" fillId="0" borderId="52" xfId="0" applyFont="1" applyBorder="1" applyAlignment="1">
      <alignment horizontal="left" vertical="center" wrapText="1" readingOrder="1"/>
    </xf>
    <xf numFmtId="0" fontId="108" fillId="5" borderId="80" xfId="0" applyFont="1" applyFill="1" applyBorder="1" applyAlignment="1">
      <alignment horizontal="left"/>
    </xf>
    <xf numFmtId="0" fontId="0" fillId="23" borderId="3" xfId="0" applyFill="1" applyBorder="1"/>
    <xf numFmtId="0" fontId="66" fillId="23" borderId="3" xfId="0" applyFont="1" applyFill="1" applyBorder="1" applyAlignment="1">
      <alignment horizontal="center" wrapText="1"/>
    </xf>
    <xf numFmtId="0" fontId="109" fillId="0" borderId="52" xfId="0" applyFont="1" applyBorder="1" applyAlignment="1">
      <alignment horizontal="left" vertical="center" readingOrder="1"/>
    </xf>
    <xf numFmtId="0" fontId="11" fillId="5" borderId="124" xfId="0" applyFont="1" applyFill="1" applyBorder="1" applyAlignment="1">
      <alignment horizontal="center" vertical="center" wrapText="1"/>
    </xf>
    <xf numFmtId="166" fontId="10" fillId="5" borderId="125" xfId="0" applyNumberFormat="1" applyFont="1" applyFill="1" applyBorder="1" applyAlignment="1">
      <alignment horizontal="center" vertical="center"/>
    </xf>
    <xf numFmtId="166" fontId="10" fillId="5" borderId="127" xfId="0" applyNumberFormat="1" applyFont="1" applyFill="1" applyBorder="1" applyAlignment="1">
      <alignment horizontal="center" vertical="center"/>
    </xf>
    <xf numFmtId="0" fontId="33" fillId="0" borderId="0" xfId="0" applyFont="1" applyAlignment="1">
      <alignment horizontal="center" vertical="top"/>
    </xf>
    <xf numFmtId="0" fontId="16" fillId="2" borderId="4" xfId="0" applyFont="1" applyFill="1" applyBorder="1" applyAlignment="1">
      <alignment horizontal="center" vertical="center" wrapText="1"/>
    </xf>
    <xf numFmtId="0" fontId="8" fillId="2" borderId="4" xfId="0" applyFont="1" applyFill="1" applyBorder="1" applyAlignment="1">
      <alignment vertical="center"/>
    </xf>
    <xf numFmtId="166" fontId="10" fillId="5" borderId="42" xfId="0" applyNumberFormat="1" applyFont="1" applyFill="1" applyBorder="1" applyAlignment="1">
      <alignment horizontal="center" vertical="center"/>
    </xf>
    <xf numFmtId="166" fontId="10" fillId="5" borderId="43" xfId="0" applyNumberFormat="1" applyFont="1" applyFill="1" applyBorder="1" applyAlignment="1">
      <alignment horizontal="center" vertical="center"/>
    </xf>
    <xf numFmtId="166" fontId="10" fillId="5" borderId="128" xfId="0" applyNumberFormat="1" applyFont="1" applyFill="1" applyBorder="1" applyAlignment="1">
      <alignment horizontal="center" vertical="center"/>
    </xf>
    <xf numFmtId="166" fontId="10" fillId="5" borderId="129" xfId="0" applyNumberFormat="1" applyFont="1" applyFill="1" applyBorder="1" applyAlignment="1">
      <alignment horizontal="center" vertical="center"/>
    </xf>
    <xf numFmtId="166" fontId="10" fillId="5" borderId="102" xfId="0" applyNumberFormat="1" applyFont="1" applyFill="1" applyBorder="1" applyAlignment="1">
      <alignment horizontal="center" vertical="center"/>
    </xf>
    <xf numFmtId="166" fontId="10" fillId="5" borderId="104" xfId="0" applyNumberFormat="1" applyFont="1" applyFill="1" applyBorder="1" applyAlignment="1">
      <alignment horizontal="center" vertical="center"/>
    </xf>
    <xf numFmtId="166" fontId="10" fillId="5" borderId="106" xfId="0" applyNumberFormat="1" applyFont="1" applyFill="1" applyBorder="1" applyAlignment="1">
      <alignment horizontal="center" vertical="center"/>
    </xf>
    <xf numFmtId="0" fontId="11" fillId="5" borderId="114" xfId="0" applyFont="1" applyFill="1" applyBorder="1" applyAlignment="1">
      <alignment horizontal="center" vertical="center" wrapText="1"/>
    </xf>
    <xf numFmtId="166" fontId="0" fillId="0" borderId="107" xfId="0" applyNumberFormat="1" applyBorder="1" applyAlignment="1" applyProtection="1">
      <alignment horizontal="center" vertical="center"/>
      <protection locked="0"/>
    </xf>
    <xf numFmtId="166" fontId="0" fillId="0" borderId="108" xfId="0" applyNumberFormat="1" applyBorder="1" applyAlignment="1" applyProtection="1">
      <alignment horizontal="center" vertical="center"/>
      <protection locked="0"/>
    </xf>
    <xf numFmtId="0" fontId="111" fillId="27" borderId="133" xfId="0" applyFont="1" applyFill="1" applyBorder="1" applyAlignment="1">
      <alignment horizontal="center" vertical="center" wrapText="1"/>
    </xf>
    <xf numFmtId="0" fontId="11" fillId="19" borderId="130" xfId="0" applyFont="1" applyFill="1" applyBorder="1" applyAlignment="1">
      <alignment horizontal="center" vertical="center"/>
    </xf>
    <xf numFmtId="166" fontId="0" fillId="0" borderId="14" xfId="0" applyNumberFormat="1" applyBorder="1" applyAlignment="1" applyProtection="1">
      <alignment horizontal="center" vertical="center"/>
      <protection locked="0"/>
    </xf>
    <xf numFmtId="166" fontId="0" fillId="0" borderId="116" xfId="0" applyNumberFormat="1" applyBorder="1" applyAlignment="1" applyProtection="1">
      <alignment horizontal="center" vertical="center"/>
      <protection locked="0"/>
    </xf>
    <xf numFmtId="166" fontId="0" fillId="0" borderId="81" xfId="0" applyNumberFormat="1" applyBorder="1" applyAlignment="1" applyProtection="1">
      <alignment horizontal="center" vertical="center"/>
      <protection locked="0"/>
    </xf>
    <xf numFmtId="166" fontId="0" fillId="0" borderId="135" xfId="0" applyNumberFormat="1" applyBorder="1" applyAlignment="1" applyProtection="1">
      <alignment horizontal="center" vertical="center"/>
      <protection locked="0"/>
    </xf>
    <xf numFmtId="166" fontId="0" fillId="0" borderId="132" xfId="0" applyNumberFormat="1" applyBorder="1" applyAlignment="1" applyProtection="1">
      <alignment horizontal="center" vertical="center"/>
      <protection locked="0"/>
    </xf>
    <xf numFmtId="166" fontId="0" fillId="0" borderId="136" xfId="0" applyNumberFormat="1" applyBorder="1" applyAlignment="1" applyProtection="1">
      <alignment horizontal="center" vertical="center"/>
      <protection locked="0"/>
    </xf>
    <xf numFmtId="0" fontId="8" fillId="18" borderId="35" xfId="0" applyFont="1" applyFill="1" applyBorder="1" applyAlignment="1">
      <alignment horizontal="center" vertical="center" wrapText="1" readingOrder="1"/>
    </xf>
    <xf numFmtId="0" fontId="65" fillId="15" borderId="140" xfId="0" applyFont="1" applyFill="1" applyBorder="1" applyAlignment="1">
      <alignment vertical="center" wrapText="1" readingOrder="1"/>
    </xf>
    <xf numFmtId="164" fontId="0" fillId="0" borderId="139" xfId="4" applyFont="1" applyBorder="1" applyAlignment="1" applyProtection="1">
      <alignment vertical="center"/>
      <protection locked="0"/>
    </xf>
    <xf numFmtId="0" fontId="16" fillId="17" borderId="76" xfId="0" applyFont="1" applyFill="1" applyBorder="1" applyAlignment="1">
      <alignment horizontal="center" vertical="center" wrapText="1" readingOrder="1"/>
    </xf>
    <xf numFmtId="0" fontId="11" fillId="13" borderId="76" xfId="0" applyFont="1" applyFill="1" applyBorder="1" applyAlignment="1">
      <alignment horizontal="center" vertical="center" wrapText="1"/>
    </xf>
    <xf numFmtId="0" fontId="16" fillId="18" borderId="74" xfId="0" applyFont="1" applyFill="1" applyBorder="1" applyAlignment="1">
      <alignment horizontal="center" vertical="center" wrapText="1" readingOrder="1"/>
    </xf>
    <xf numFmtId="0" fontId="16" fillId="18" borderId="75" xfId="0" applyFont="1" applyFill="1" applyBorder="1" applyAlignment="1">
      <alignment horizontal="center" vertical="center" wrapText="1" readingOrder="1"/>
    </xf>
    <xf numFmtId="0" fontId="16" fillId="6" borderId="5" xfId="0" applyFont="1" applyFill="1" applyBorder="1" applyAlignment="1">
      <alignment horizontal="center" vertical="center" wrapText="1"/>
    </xf>
    <xf numFmtId="0" fontId="8" fillId="18" borderId="98" xfId="0" applyFont="1" applyFill="1" applyBorder="1" applyAlignment="1">
      <alignment horizontal="center" vertical="center" wrapText="1" readingOrder="1"/>
    </xf>
    <xf numFmtId="0" fontId="65" fillId="15" borderId="141" xfId="0" applyFont="1" applyFill="1" applyBorder="1" applyAlignment="1">
      <alignment vertical="center" wrapText="1" readingOrder="1"/>
    </xf>
    <xf numFmtId="0" fontId="65" fillId="15" borderId="142" xfId="0" applyFont="1" applyFill="1" applyBorder="1" applyAlignment="1">
      <alignment vertical="center" wrapText="1" readingOrder="1"/>
    </xf>
    <xf numFmtId="0" fontId="65" fillId="15" borderId="143" xfId="0" applyFont="1" applyFill="1" applyBorder="1" applyAlignment="1">
      <alignment vertical="center" wrapText="1" readingOrder="1"/>
    </xf>
    <xf numFmtId="0" fontId="65" fillId="15" borderId="144" xfId="0" applyFont="1" applyFill="1" applyBorder="1" applyAlignment="1">
      <alignment vertical="center" wrapText="1" readingOrder="1"/>
    </xf>
    <xf numFmtId="0" fontId="16" fillId="2" borderId="137" xfId="0" applyFont="1" applyFill="1" applyBorder="1" applyAlignment="1">
      <alignment horizontal="center" vertical="center" wrapText="1"/>
    </xf>
    <xf numFmtId="167" fontId="8" fillId="2" borderId="35" xfId="0" applyNumberFormat="1" applyFont="1" applyFill="1" applyBorder="1" applyAlignment="1">
      <alignment horizontal="left" vertical="center" readingOrder="1"/>
    </xf>
    <xf numFmtId="167" fontId="8" fillId="2" borderId="7" xfId="0" applyNumberFormat="1" applyFont="1" applyFill="1" applyBorder="1" applyAlignment="1">
      <alignment horizontal="left" vertical="center" readingOrder="1"/>
    </xf>
    <xf numFmtId="0" fontId="0" fillId="2" borderId="138" xfId="0" applyFill="1" applyBorder="1"/>
    <xf numFmtId="0" fontId="0" fillId="2" borderId="75" xfId="0" applyFill="1" applyBorder="1"/>
    <xf numFmtId="0" fontId="8" fillId="2" borderId="3" xfId="0" applyFont="1" applyFill="1" applyBorder="1"/>
    <xf numFmtId="0" fontId="8" fillId="2" borderId="3" xfId="0" applyFont="1" applyFill="1" applyBorder="1" applyAlignment="1">
      <alignment horizontal="left" vertical="center" readingOrder="1"/>
    </xf>
    <xf numFmtId="169" fontId="8" fillId="2" borderId="3" xfId="4" applyNumberFormat="1" applyFont="1" applyFill="1" applyBorder="1" applyAlignment="1">
      <alignment horizontal="left" vertical="center" readingOrder="1"/>
    </xf>
    <xf numFmtId="0" fontId="115" fillId="0" borderId="0" xfId="0" applyFont="1" applyAlignment="1">
      <alignment horizontal="center" vertical="top"/>
    </xf>
    <xf numFmtId="0" fontId="114" fillId="0" borderId="0" xfId="0" applyFont="1" applyAlignment="1">
      <alignment vertical="center"/>
    </xf>
    <xf numFmtId="0" fontId="8" fillId="4" borderId="11" xfId="0" applyFont="1" applyFill="1" applyBorder="1" applyAlignment="1">
      <alignment horizontal="left" vertical="center"/>
    </xf>
    <xf numFmtId="0" fontId="7" fillId="6" borderId="10" xfId="0" applyFont="1" applyFill="1" applyBorder="1" applyAlignment="1">
      <alignment horizontal="center" vertical="center" wrapText="1"/>
    </xf>
    <xf numFmtId="0" fontId="7" fillId="6" borderId="4" xfId="0" applyFont="1" applyFill="1" applyBorder="1" applyAlignment="1">
      <alignment horizontal="center" vertical="center" wrapText="1"/>
    </xf>
    <xf numFmtId="164" fontId="0" fillId="0" borderId="0" xfId="4" applyFont="1" applyBorder="1" applyAlignment="1" applyProtection="1">
      <alignment horizontal="center" vertical="center"/>
      <protection locked="0"/>
    </xf>
    <xf numFmtId="0" fontId="22" fillId="3" borderId="3" xfId="0" applyFont="1" applyFill="1" applyBorder="1" applyAlignment="1">
      <alignment horizontal="center" vertical="center" wrapText="1"/>
    </xf>
    <xf numFmtId="0" fontId="116" fillId="3" borderId="3" xfId="0" applyFont="1" applyFill="1" applyBorder="1" applyAlignment="1">
      <alignment horizontal="center" vertical="center" wrapText="1"/>
    </xf>
    <xf numFmtId="0" fontId="0" fillId="0" borderId="63" xfId="0" applyBorder="1" applyAlignment="1" applyProtection="1">
      <alignment vertical="center" wrapText="1"/>
      <protection locked="0"/>
    </xf>
    <xf numFmtId="0" fontId="117" fillId="2" borderId="0" xfId="0" applyFont="1" applyFill="1" applyAlignment="1">
      <alignment horizontal="center" vertical="center"/>
    </xf>
    <xf numFmtId="164" fontId="10" fillId="0" borderId="61" xfId="4" applyFont="1" applyFill="1" applyBorder="1" applyAlignment="1" applyProtection="1">
      <alignment horizontal="right" vertical="center" wrapText="1"/>
      <protection locked="0"/>
    </xf>
    <xf numFmtId="0" fontId="50" fillId="0" borderId="0" xfId="0" applyFont="1" applyAlignment="1">
      <alignment horizontal="left" vertical="center" wrapText="1" readingOrder="1"/>
    </xf>
    <xf numFmtId="0" fontId="100" fillId="0" borderId="0" xfId="0" applyFont="1" applyAlignment="1">
      <alignment horizontal="left" vertical="center" readingOrder="1"/>
    </xf>
    <xf numFmtId="0" fontId="50" fillId="0" borderId="0" xfId="0" applyFont="1" applyAlignment="1">
      <alignment horizontal="left" vertical="center" readingOrder="1"/>
    </xf>
    <xf numFmtId="168" fontId="10" fillId="0" borderId="61" xfId="5" applyNumberFormat="1" applyFont="1" applyFill="1" applyBorder="1" applyAlignment="1" applyProtection="1">
      <alignment horizontal="center" vertical="center" wrapText="1"/>
    </xf>
    <xf numFmtId="0" fontId="118" fillId="0" borderId="0" xfId="0" applyFont="1" applyAlignment="1">
      <alignment horizontal="left" vertical="center" wrapText="1" readingOrder="1"/>
    </xf>
    <xf numFmtId="0" fontId="118" fillId="0" borderId="0" xfId="0" applyFont="1" applyAlignment="1">
      <alignment horizontal="left" vertical="center" readingOrder="1"/>
    </xf>
    <xf numFmtId="0" fontId="0" fillId="0" borderId="135"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164" fontId="75" fillId="2" borderId="54" xfId="4" applyFont="1" applyFill="1" applyBorder="1" applyAlignment="1" applyProtection="1">
      <alignment horizontal="left" vertical="center"/>
      <protection locked="0"/>
    </xf>
    <xf numFmtId="0" fontId="129" fillId="28" borderId="156" xfId="0" applyFont="1" applyFill="1" applyBorder="1" applyAlignment="1">
      <alignment horizontal="justify" vertical="center" wrapText="1"/>
    </xf>
    <xf numFmtId="0" fontId="129" fillId="28" borderId="156" xfId="0" applyFont="1" applyFill="1" applyBorder="1" applyAlignment="1">
      <alignment vertical="center" wrapText="1"/>
    </xf>
    <xf numFmtId="0" fontId="0" fillId="28" borderId="0" xfId="0" applyFill="1"/>
    <xf numFmtId="0" fontId="137" fillId="28" borderId="156" xfId="0" applyFont="1" applyFill="1" applyBorder="1" applyAlignment="1">
      <alignment horizontal="justify" vertical="center" wrapText="1"/>
    </xf>
    <xf numFmtId="0" fontId="137" fillId="28" borderId="156" xfId="0" applyFont="1" applyFill="1" applyBorder="1" applyAlignment="1">
      <alignment vertical="center" wrapText="1"/>
    </xf>
    <xf numFmtId="0" fontId="140" fillId="29" borderId="156" xfId="0" applyFont="1" applyFill="1" applyBorder="1" applyAlignment="1">
      <alignment horizontal="justify" vertical="center" wrapText="1"/>
    </xf>
    <xf numFmtId="0" fontId="140" fillId="30" borderId="156" xfId="0" applyFont="1" applyFill="1" applyBorder="1" applyAlignment="1">
      <alignment horizontal="justify" vertical="center" wrapText="1"/>
    </xf>
    <xf numFmtId="0" fontId="0" fillId="28" borderId="166" xfId="0" applyFill="1" applyBorder="1"/>
    <xf numFmtId="0" fontId="0" fillId="28" borderId="168" xfId="0" applyFill="1" applyBorder="1"/>
    <xf numFmtId="0" fontId="137" fillId="28" borderId="169" xfId="0" applyFont="1" applyFill="1" applyBorder="1" applyAlignment="1">
      <alignment vertical="center" wrapText="1"/>
    </xf>
    <xf numFmtId="0" fontId="130" fillId="28" borderId="169" xfId="0" applyFont="1" applyFill="1" applyBorder="1" applyAlignment="1">
      <alignment vertical="center" wrapText="1"/>
    </xf>
    <xf numFmtId="0" fontId="134" fillId="28" borderId="169" xfId="0" applyFont="1" applyFill="1" applyBorder="1" applyAlignment="1">
      <alignment vertical="center" wrapText="1"/>
    </xf>
    <xf numFmtId="0" fontId="135" fillId="28" borderId="169" xfId="0" applyFont="1" applyFill="1" applyBorder="1" applyAlignment="1">
      <alignment vertical="center" wrapText="1"/>
    </xf>
    <xf numFmtId="0" fontId="0" fillId="28" borderId="170" xfId="0" applyFill="1" applyBorder="1"/>
    <xf numFmtId="0" fontId="0" fillId="28" borderId="171" xfId="0" applyFill="1" applyBorder="1"/>
    <xf numFmtId="0" fontId="0" fillId="28" borderId="172" xfId="0" applyFill="1" applyBorder="1"/>
    <xf numFmtId="0" fontId="141" fillId="28" borderId="0" xfId="0" applyFont="1" applyFill="1" applyAlignment="1">
      <alignment horizontal="justify" vertical="center"/>
    </xf>
    <xf numFmtId="0" fontId="129" fillId="28" borderId="156" xfId="0" applyFont="1" applyFill="1" applyBorder="1" applyAlignment="1">
      <alignment horizontal="left" vertical="center" wrapText="1"/>
    </xf>
    <xf numFmtId="0" fontId="143" fillId="2" borderId="0" xfId="0" applyFont="1" applyFill="1"/>
    <xf numFmtId="0" fontId="144" fillId="2" borderId="0" xfId="0" applyFont="1" applyFill="1" applyAlignment="1">
      <alignment vertical="center"/>
    </xf>
    <xf numFmtId="22" fontId="0" fillId="0" borderId="0" xfId="0" applyNumberFormat="1"/>
    <xf numFmtId="167" fontId="79" fillId="2" borderId="46" xfId="0" applyNumberFormat="1" applyFont="1" applyFill="1" applyBorder="1" applyAlignment="1">
      <alignment horizontal="left" vertical="center" readingOrder="1"/>
    </xf>
    <xf numFmtId="167" fontId="8" fillId="2" borderId="3" xfId="0" applyNumberFormat="1" applyFont="1" applyFill="1" applyBorder="1" applyAlignment="1">
      <alignment vertical="center" readingOrder="1"/>
    </xf>
    <xf numFmtId="0" fontId="0" fillId="2" borderId="76" xfId="0" applyFill="1" applyBorder="1"/>
    <xf numFmtId="167" fontId="8" fillId="6" borderId="3" xfId="0" applyNumberFormat="1" applyFont="1" applyFill="1" applyBorder="1" applyAlignment="1">
      <alignment vertical="center" readingOrder="1"/>
    </xf>
    <xf numFmtId="164" fontId="0" fillId="0" borderId="61" xfId="0" applyNumberFormat="1" applyBorder="1" applyAlignment="1">
      <alignment horizontal="right" vertical="center" wrapText="1"/>
    </xf>
    <xf numFmtId="9" fontId="10" fillId="0" borderId="61" xfId="5" applyFont="1" applyFill="1" applyBorder="1" applyAlignment="1" applyProtection="1">
      <alignment horizontal="center" vertical="center" wrapText="1"/>
    </xf>
    <xf numFmtId="164" fontId="37" fillId="9" borderId="98" xfId="4" applyFont="1" applyFill="1" applyBorder="1" applyAlignment="1" applyProtection="1">
      <alignment horizontal="center" vertical="center" wrapText="1" readingOrder="1"/>
    </xf>
    <xf numFmtId="0" fontId="36" fillId="9" borderId="75" xfId="0" applyFont="1" applyFill="1" applyBorder="1" applyAlignment="1">
      <alignment horizontal="center" vertical="center" wrapText="1" readingOrder="1"/>
    </xf>
    <xf numFmtId="164" fontId="7" fillId="10" borderId="75" xfId="4" applyFont="1" applyFill="1" applyBorder="1" applyAlignment="1" applyProtection="1">
      <alignment horizontal="left" vertical="center"/>
    </xf>
    <xf numFmtId="164" fontId="36" fillId="10" borderId="3" xfId="0" applyNumberFormat="1" applyFont="1" applyFill="1" applyBorder="1" applyAlignment="1">
      <alignment horizontal="right" vertical="center" wrapText="1" readingOrder="1"/>
    </xf>
    <xf numFmtId="168" fontId="11" fillId="9" borderId="54" xfId="5" applyNumberFormat="1" applyFont="1" applyFill="1" applyBorder="1" applyAlignment="1" applyProtection="1">
      <alignment horizontal="center" vertical="center"/>
    </xf>
    <xf numFmtId="168" fontId="75" fillId="9" borderId="54" xfId="5" applyNumberFormat="1" applyFont="1" applyFill="1" applyBorder="1" applyAlignment="1" applyProtection="1">
      <alignment horizontal="center" vertical="center"/>
    </xf>
    <xf numFmtId="164" fontId="73" fillId="10" borderId="67" xfId="4" applyFont="1" applyFill="1" applyBorder="1" applyAlignment="1" applyProtection="1">
      <alignment horizontal="left" vertical="center"/>
    </xf>
    <xf numFmtId="166" fontId="0" fillId="5" borderId="89" xfId="0" applyNumberFormat="1" applyFill="1" applyBorder="1" applyAlignment="1" applyProtection="1">
      <alignment horizontal="center" vertical="center"/>
      <protection locked="0"/>
    </xf>
    <xf numFmtId="166" fontId="0" fillId="5" borderId="115" xfId="0" applyNumberFormat="1" applyFill="1" applyBorder="1" applyAlignment="1" applyProtection="1">
      <alignment horizontal="center" vertical="center"/>
      <protection locked="0"/>
    </xf>
    <xf numFmtId="166" fontId="0" fillId="5" borderId="131" xfId="0" applyNumberFormat="1" applyFill="1" applyBorder="1" applyAlignment="1" applyProtection="1">
      <alignment horizontal="center" vertical="center"/>
      <protection locked="0"/>
    </xf>
    <xf numFmtId="166" fontId="0" fillId="5" borderId="134" xfId="0" applyNumberFormat="1" applyFill="1" applyBorder="1" applyAlignment="1" applyProtection="1">
      <alignment horizontal="center" vertical="center"/>
      <protection locked="0"/>
    </xf>
    <xf numFmtId="166" fontId="113" fillId="5" borderId="134" xfId="0" applyNumberFormat="1" applyFont="1" applyFill="1" applyBorder="1" applyAlignment="1">
      <alignment horizontal="center" vertical="center"/>
    </xf>
    <xf numFmtId="166" fontId="113" fillId="0" borderId="135" xfId="0" applyNumberFormat="1" applyFont="1" applyBorder="1" applyAlignment="1" applyProtection="1">
      <alignment horizontal="center" vertical="center"/>
      <protection locked="0"/>
    </xf>
    <xf numFmtId="166" fontId="113" fillId="0" borderId="136" xfId="0" applyNumberFormat="1" applyFont="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11" fillId="27" borderId="173" xfId="0" applyFont="1" applyFill="1" applyBorder="1" applyAlignment="1">
      <alignment horizontal="center" vertical="center" wrapText="1"/>
    </xf>
    <xf numFmtId="0" fontId="111" fillId="27" borderId="174" xfId="0" applyFont="1" applyFill="1" applyBorder="1" applyAlignment="1">
      <alignment horizontal="center" vertical="center" wrapText="1"/>
    </xf>
    <xf numFmtId="169" fontId="69" fillId="5" borderId="37" xfId="4" applyNumberFormat="1" applyFont="1" applyFill="1" applyBorder="1" applyAlignment="1" applyProtection="1">
      <alignment horizontal="center" vertical="center" wrapText="1"/>
    </xf>
    <xf numFmtId="164" fontId="7" fillId="9" borderId="74" xfId="4" applyFont="1" applyFill="1" applyBorder="1" applyAlignment="1" applyProtection="1">
      <alignment horizontal="left" vertical="center" wrapText="1" readingOrder="1"/>
    </xf>
    <xf numFmtId="14" fontId="0" fillId="0" borderId="0" xfId="0" applyNumberFormat="1"/>
    <xf numFmtId="49" fontId="8" fillId="6" borderId="3" xfId="0" quotePrefix="1" applyNumberFormat="1" applyFont="1" applyFill="1" applyBorder="1" applyAlignment="1">
      <alignment horizontal="center" vertical="center" wrapText="1"/>
    </xf>
    <xf numFmtId="0" fontId="145" fillId="31" borderId="0" xfId="0" applyFont="1" applyFill="1"/>
    <xf numFmtId="0" fontId="145" fillId="0" borderId="0" xfId="0" applyFont="1"/>
    <xf numFmtId="0" fontId="145" fillId="31" borderId="175" xfId="0" applyFont="1" applyFill="1" applyBorder="1"/>
    <xf numFmtId="0" fontId="145" fillId="0" borderId="0" xfId="0" applyFont="1" applyAlignment="1">
      <alignment horizontal="center" vertical="center" wrapText="1"/>
    </xf>
    <xf numFmtId="0" fontId="145" fillId="31" borderId="0" xfId="0" applyFont="1" applyFill="1" applyAlignment="1">
      <alignment vertical="center"/>
    </xf>
    <xf numFmtId="49" fontId="145" fillId="31" borderId="0" xfId="0" applyNumberFormat="1" applyFont="1" applyFill="1"/>
    <xf numFmtId="0" fontId="145" fillId="0" borderId="0" xfId="0" applyFont="1" applyAlignment="1">
      <alignment vertical="center"/>
    </xf>
    <xf numFmtId="49" fontId="145" fillId="0" borderId="0" xfId="0" applyNumberFormat="1" applyFont="1"/>
    <xf numFmtId="0" fontId="145" fillId="31" borderId="175" xfId="0" applyFont="1" applyFill="1" applyBorder="1" applyAlignment="1">
      <alignment vertical="center"/>
    </xf>
    <xf numFmtId="0" fontId="16" fillId="33" borderId="3" xfId="0" applyFont="1" applyFill="1" applyBorder="1" applyAlignment="1">
      <alignment horizontal="center" vertical="center" wrapText="1"/>
    </xf>
    <xf numFmtId="49" fontId="145" fillId="34" borderId="3" xfId="0" applyNumberFormat="1" applyFont="1" applyFill="1" applyBorder="1" applyAlignment="1">
      <alignment horizontal="center" vertical="center" wrapText="1"/>
    </xf>
    <xf numFmtId="0" fontId="36" fillId="9" borderId="75" xfId="0" applyFont="1" applyFill="1" applyBorder="1" applyAlignment="1">
      <alignment vertical="center" wrapText="1" readingOrder="1"/>
    </xf>
    <xf numFmtId="0" fontId="4" fillId="2" borderId="0" xfId="0" applyFont="1" applyFill="1" applyAlignment="1">
      <alignment vertical="top"/>
    </xf>
    <xf numFmtId="0" fontId="4" fillId="0" borderId="0" xfId="1" applyFont="1" applyAlignment="1">
      <alignment vertical="center"/>
    </xf>
    <xf numFmtId="0" fontId="137" fillId="28" borderId="192" xfId="0" applyFont="1" applyFill="1" applyBorder="1" applyAlignment="1">
      <alignment horizontal="left" vertical="center" wrapText="1"/>
    </xf>
    <xf numFmtId="2" fontId="0" fillId="0" borderId="32" xfId="0" applyNumberFormat="1" applyBorder="1" applyAlignment="1" applyProtection="1">
      <alignment horizontal="center" vertical="center" wrapText="1"/>
      <protection locked="0"/>
    </xf>
    <xf numFmtId="0" fontId="135" fillId="28" borderId="157" xfId="0" applyFont="1" applyFill="1" applyBorder="1" applyAlignment="1">
      <alignment horizontal="left" vertical="center" wrapText="1"/>
    </xf>
    <xf numFmtId="0" fontId="135" fillId="28" borderId="160" xfId="0" applyFont="1" applyFill="1" applyBorder="1" applyAlignment="1">
      <alignment horizontal="left" vertical="center" wrapText="1"/>
    </xf>
    <xf numFmtId="0" fontId="140" fillId="30" borderId="157" xfId="0" applyFont="1" applyFill="1" applyBorder="1" applyAlignment="1">
      <alignment horizontal="center" vertical="center" wrapText="1"/>
    </xf>
    <xf numFmtId="0" fontId="140" fillId="30" borderId="160" xfId="0" applyFont="1" applyFill="1" applyBorder="1" applyAlignment="1">
      <alignment horizontal="center" vertical="center" wrapText="1"/>
    </xf>
    <xf numFmtId="0" fontId="130" fillId="28" borderId="157" xfId="0" applyFont="1" applyFill="1" applyBorder="1" applyAlignment="1">
      <alignment horizontal="left" vertical="center" wrapText="1"/>
    </xf>
    <xf numFmtId="0" fontId="130" fillId="28" borderId="160" xfId="0" applyFont="1" applyFill="1" applyBorder="1" applyAlignment="1">
      <alignment horizontal="left" vertical="center" wrapText="1"/>
    </xf>
    <xf numFmtId="0" fontId="134" fillId="28" borderId="157" xfId="0" applyFont="1" applyFill="1" applyBorder="1" applyAlignment="1">
      <alignment horizontal="left" vertical="center" wrapText="1"/>
    </xf>
    <xf numFmtId="0" fontId="134" fillId="28" borderId="160" xfId="0" applyFont="1" applyFill="1" applyBorder="1" applyAlignment="1">
      <alignment horizontal="left" vertical="center" wrapText="1"/>
    </xf>
    <xf numFmtId="0" fontId="129" fillId="28" borderId="156" xfId="0" applyFont="1" applyFill="1" applyBorder="1" applyAlignment="1">
      <alignment vertical="center" wrapText="1"/>
    </xf>
    <xf numFmtId="0" fontId="137" fillId="28" borderId="156" xfId="0" applyFont="1" applyFill="1" applyBorder="1" applyAlignment="1">
      <alignment vertical="center" wrapText="1"/>
    </xf>
    <xf numFmtId="0" fontId="135" fillId="28" borderId="159" xfId="0" applyFont="1" applyFill="1" applyBorder="1" applyAlignment="1">
      <alignment horizontal="left" vertical="center" wrapText="1"/>
    </xf>
    <xf numFmtId="0" fontId="135" fillId="28" borderId="161" xfId="0" applyFont="1" applyFill="1" applyBorder="1" applyAlignment="1">
      <alignment horizontal="left" vertical="center" wrapText="1"/>
    </xf>
    <xf numFmtId="0" fontId="135" fillId="28" borderId="158" xfId="0" applyFont="1" applyFill="1" applyBorder="1" applyAlignment="1">
      <alignment horizontal="left" vertical="center" wrapText="1"/>
    </xf>
    <xf numFmtId="0" fontId="135" fillId="28" borderId="162" xfId="0" applyFont="1" applyFill="1" applyBorder="1" applyAlignment="1">
      <alignment horizontal="left" vertical="center" wrapText="1"/>
    </xf>
    <xf numFmtId="0" fontId="129" fillId="28" borderId="190" xfId="0" applyFont="1" applyFill="1" applyBorder="1" applyAlignment="1">
      <alignment horizontal="left" vertical="center" wrapText="1"/>
    </xf>
    <xf numFmtId="0" fontId="129" fillId="28" borderId="192" xfId="0" applyFont="1" applyFill="1" applyBorder="1" applyAlignment="1">
      <alignment horizontal="left" vertical="center" wrapText="1"/>
    </xf>
    <xf numFmtId="0" fontId="137" fillId="28" borderId="190" xfId="0" applyFont="1" applyFill="1" applyBorder="1" applyAlignment="1">
      <alignment horizontal="left" vertical="center" wrapText="1"/>
    </xf>
    <xf numFmtId="0" fontId="137" fillId="28" borderId="192" xfId="0" applyFont="1" applyFill="1" applyBorder="1" applyAlignment="1">
      <alignment horizontal="left" vertical="center" wrapText="1"/>
    </xf>
    <xf numFmtId="0" fontId="135" fillId="28" borderId="191" xfId="0" applyFont="1" applyFill="1" applyBorder="1" applyAlignment="1">
      <alignment horizontal="left" vertical="center" wrapText="1"/>
    </xf>
    <xf numFmtId="0" fontId="135" fillId="28" borderId="193" xfId="0" applyFont="1" applyFill="1" applyBorder="1" applyAlignment="1">
      <alignment horizontal="left" vertical="center" wrapText="1"/>
    </xf>
    <xf numFmtId="0" fontId="3" fillId="5" borderId="92" xfId="0" applyFont="1" applyFill="1" applyBorder="1" applyAlignment="1" applyProtection="1">
      <alignment horizontal="left" vertical="center" wrapText="1"/>
      <protection hidden="1"/>
    </xf>
    <xf numFmtId="0" fontId="3" fillId="5" borderId="0" xfId="0" applyFont="1" applyFill="1" applyAlignment="1" applyProtection="1">
      <alignment horizontal="left" vertical="center" wrapText="1"/>
      <protection hidden="1"/>
    </xf>
    <xf numFmtId="0" fontId="3" fillId="5" borderId="94" xfId="0" applyFont="1" applyFill="1" applyBorder="1" applyAlignment="1" applyProtection="1">
      <alignment horizontal="left" vertical="center" wrapText="1"/>
      <protection hidden="1"/>
    </xf>
    <xf numFmtId="0" fontId="125" fillId="5" borderId="92" xfId="0" applyFont="1" applyFill="1" applyBorder="1" applyAlignment="1" applyProtection="1">
      <alignment horizontal="left" vertical="center" wrapText="1"/>
      <protection hidden="1"/>
    </xf>
    <xf numFmtId="0" fontId="125" fillId="5" borderId="0" xfId="0" applyFont="1" applyFill="1" applyAlignment="1" applyProtection="1">
      <alignment horizontal="left" vertical="center" wrapText="1"/>
      <protection hidden="1"/>
    </xf>
    <xf numFmtId="0" fontId="125" fillId="5" borderId="94" xfId="0" applyFont="1" applyFill="1" applyBorder="1" applyAlignment="1" applyProtection="1">
      <alignment horizontal="left" vertical="center" wrapText="1"/>
      <protection hidden="1"/>
    </xf>
    <xf numFmtId="0" fontId="35" fillId="5" borderId="92" xfId="0" applyFont="1" applyFill="1" applyBorder="1" applyAlignment="1" applyProtection="1">
      <alignment horizontal="left" vertical="top" wrapText="1"/>
      <protection hidden="1"/>
    </xf>
    <xf numFmtId="0" fontId="35" fillId="5" borderId="0" xfId="0" applyFont="1" applyFill="1" applyAlignment="1" applyProtection="1">
      <alignment horizontal="left" vertical="top" wrapText="1"/>
      <protection hidden="1"/>
    </xf>
    <xf numFmtId="0" fontId="35" fillId="5" borderId="94" xfId="0" applyFont="1" applyFill="1" applyBorder="1" applyAlignment="1" applyProtection="1">
      <alignment horizontal="left" vertical="top" wrapText="1"/>
      <protection hidden="1"/>
    </xf>
    <xf numFmtId="0" fontId="2" fillId="5" borderId="92" xfId="0" quotePrefix="1" applyFont="1" applyFill="1" applyBorder="1" applyAlignment="1">
      <alignment horizontal="left" vertical="top" wrapText="1"/>
    </xf>
    <xf numFmtId="0" fontId="3" fillId="5" borderId="0" xfId="0" quotePrefix="1" applyFont="1" applyFill="1" applyAlignment="1">
      <alignment horizontal="left" vertical="top" wrapText="1"/>
    </xf>
    <xf numFmtId="0" fontId="3" fillId="5" borderId="94" xfId="0" quotePrefix="1" applyFont="1" applyFill="1" applyBorder="1" applyAlignment="1">
      <alignment horizontal="left" vertical="top" wrapText="1"/>
    </xf>
    <xf numFmtId="0" fontId="3" fillId="5" borderId="92" xfId="0" quotePrefix="1" applyFont="1" applyFill="1" applyBorder="1" applyAlignment="1">
      <alignment horizontal="left" vertical="top" wrapText="1"/>
    </xf>
    <xf numFmtId="0" fontId="3" fillId="5" borderId="95" xfId="0" quotePrefix="1" applyFont="1" applyFill="1" applyBorder="1" applyAlignment="1">
      <alignment horizontal="left" vertical="top" wrapText="1"/>
    </xf>
    <xf numFmtId="0" fontId="3" fillId="5" borderId="96" xfId="0" quotePrefix="1" applyFont="1" applyFill="1" applyBorder="1" applyAlignment="1">
      <alignment horizontal="left" vertical="top" wrapText="1"/>
    </xf>
    <xf numFmtId="0" fontId="3" fillId="5" borderId="97" xfId="0" quotePrefix="1" applyFont="1" applyFill="1" applyBorder="1" applyAlignment="1">
      <alignment horizontal="left" vertical="top" wrapText="1"/>
    </xf>
    <xf numFmtId="0" fontId="139" fillId="5" borderId="163" xfId="0" applyFont="1" applyFill="1" applyBorder="1" applyAlignment="1" applyProtection="1">
      <alignment horizontal="left" vertical="top" wrapText="1"/>
      <protection hidden="1"/>
    </xf>
    <xf numFmtId="0" fontId="139" fillId="5" borderId="164" xfId="0" applyFont="1" applyFill="1" applyBorder="1" applyAlignment="1" applyProtection="1">
      <alignment horizontal="left" vertical="top" wrapText="1"/>
      <protection hidden="1"/>
    </xf>
    <xf numFmtId="0" fontId="139" fillId="5" borderId="165" xfId="0" applyFont="1" applyFill="1" applyBorder="1" applyAlignment="1" applyProtection="1">
      <alignment horizontal="left" vertical="top" wrapText="1"/>
      <protection hidden="1"/>
    </xf>
    <xf numFmtId="0" fontId="3" fillId="5" borderId="166" xfId="0" applyFont="1" applyFill="1" applyBorder="1" applyAlignment="1" applyProtection="1">
      <alignment horizontal="left" vertical="top" wrapText="1"/>
      <protection hidden="1"/>
    </xf>
    <xf numFmtId="0" fontId="3" fillId="5" borderId="155" xfId="0" applyFont="1" applyFill="1" applyBorder="1" applyAlignment="1" applyProtection="1">
      <alignment horizontal="left" vertical="top" wrapText="1"/>
      <protection hidden="1"/>
    </xf>
    <xf numFmtId="0" fontId="3" fillId="5" borderId="167" xfId="0" applyFont="1" applyFill="1" applyBorder="1" applyAlignment="1" applyProtection="1">
      <alignment horizontal="left" vertical="top" wrapText="1"/>
      <protection hidden="1"/>
    </xf>
    <xf numFmtId="0" fontId="140" fillId="29" borderId="157" xfId="0" applyFont="1" applyFill="1" applyBorder="1" applyAlignment="1">
      <alignment horizontal="center" vertical="center" wrapText="1"/>
    </xf>
    <xf numFmtId="0" fontId="140" fillId="29" borderId="160" xfId="0" applyFont="1" applyFill="1" applyBorder="1" applyAlignment="1">
      <alignment horizontal="center" vertical="center" wrapText="1"/>
    </xf>
    <xf numFmtId="0" fontId="86" fillId="5" borderId="91" xfId="0" applyFont="1" applyFill="1" applyBorder="1" applyAlignment="1" applyProtection="1">
      <alignment horizontal="left" vertical="top" wrapText="1"/>
      <protection hidden="1"/>
    </xf>
    <xf numFmtId="0" fontId="86" fillId="5" borderId="188" xfId="0" applyFont="1" applyFill="1" applyBorder="1" applyAlignment="1" applyProtection="1">
      <alignment horizontal="left" vertical="top" wrapText="1"/>
      <protection hidden="1"/>
    </xf>
    <xf numFmtId="0" fontId="86" fillId="5" borderId="189" xfId="0" applyFont="1" applyFill="1" applyBorder="1" applyAlignment="1" applyProtection="1">
      <alignment horizontal="left" vertical="top" wrapText="1"/>
      <protection hidden="1"/>
    </xf>
    <xf numFmtId="0" fontId="29" fillId="2" borderId="0" xfId="0" applyFont="1" applyFill="1" applyAlignment="1">
      <alignment horizontal="left" vertical="center" wrapText="1"/>
    </xf>
    <xf numFmtId="0" fontId="85" fillId="5" borderId="90" xfId="0" applyFont="1" applyFill="1" applyBorder="1" applyAlignment="1" applyProtection="1">
      <alignment horizontal="left" vertical="top" wrapText="1"/>
      <protection hidden="1"/>
    </xf>
    <xf numFmtId="0" fontId="85" fillId="5" borderId="176" xfId="0" applyFont="1" applyFill="1" applyBorder="1" applyAlignment="1" applyProtection="1">
      <alignment horizontal="left" vertical="top" wrapText="1"/>
      <protection hidden="1"/>
    </xf>
    <xf numFmtId="0" fontId="85" fillId="5" borderId="177" xfId="0" applyFont="1" applyFill="1" applyBorder="1" applyAlignment="1" applyProtection="1">
      <alignment horizontal="left" vertical="top" wrapText="1"/>
      <protection hidden="1"/>
    </xf>
    <xf numFmtId="0" fontId="3" fillId="5" borderId="93" xfId="0" applyFont="1" applyFill="1" applyBorder="1" applyAlignment="1" applyProtection="1">
      <alignment horizontal="left" vertical="top" wrapText="1"/>
      <protection hidden="1"/>
    </xf>
    <xf numFmtId="0" fontId="3" fillId="5" borderId="178" xfId="0" applyFont="1" applyFill="1" applyBorder="1" applyAlignment="1" applyProtection="1">
      <alignment horizontal="left" vertical="top" wrapText="1"/>
      <protection hidden="1"/>
    </xf>
    <xf numFmtId="0" fontId="3" fillId="5" borderId="179" xfId="0" applyFont="1" applyFill="1" applyBorder="1" applyAlignment="1" applyProtection="1">
      <alignment horizontal="left" vertical="top" wrapText="1"/>
      <protection hidden="1"/>
    </xf>
    <xf numFmtId="0" fontId="59" fillId="5" borderId="180" xfId="0" applyFont="1" applyFill="1" applyBorder="1" applyAlignment="1" applyProtection="1">
      <alignment horizontal="left" vertical="top" wrapText="1"/>
      <protection hidden="1"/>
    </xf>
    <xf numFmtId="0" fontId="59" fillId="5" borderId="181" xfId="0" applyFont="1" applyFill="1" applyBorder="1" applyAlignment="1" applyProtection="1">
      <alignment horizontal="left" vertical="top" wrapText="1"/>
      <protection hidden="1"/>
    </xf>
    <xf numFmtId="0" fontId="59" fillId="5" borderId="182" xfId="0" applyFont="1" applyFill="1" applyBorder="1" applyAlignment="1" applyProtection="1">
      <alignment horizontal="left" vertical="top" wrapText="1"/>
      <protection hidden="1"/>
    </xf>
    <xf numFmtId="0" fontId="3" fillId="5" borderId="183" xfId="0" applyFont="1" applyFill="1" applyBorder="1" applyAlignment="1" applyProtection="1">
      <alignment horizontal="left" vertical="center" wrapText="1"/>
      <protection hidden="1"/>
    </xf>
    <xf numFmtId="0" fontId="3" fillId="5" borderId="184" xfId="0" applyFont="1" applyFill="1" applyBorder="1" applyAlignment="1" applyProtection="1">
      <alignment horizontal="left" vertical="center" wrapText="1"/>
      <protection hidden="1"/>
    </xf>
    <xf numFmtId="0" fontId="3" fillId="5" borderId="185" xfId="0" applyFont="1" applyFill="1" applyBorder="1" applyAlignment="1" applyProtection="1">
      <alignment horizontal="left" vertical="center" wrapText="1"/>
      <protection hidden="1"/>
    </xf>
    <xf numFmtId="0" fontId="3" fillId="5" borderId="186" xfId="0" applyFont="1" applyFill="1" applyBorder="1" applyAlignment="1" applyProtection="1">
      <alignment horizontal="left" vertical="center" wrapText="1"/>
      <protection hidden="1"/>
    </xf>
    <xf numFmtId="0" fontId="3" fillId="5" borderId="187" xfId="0" applyFont="1" applyFill="1" applyBorder="1" applyAlignment="1" applyProtection="1">
      <alignment horizontal="left" vertical="center" wrapText="1"/>
      <protection hidden="1"/>
    </xf>
    <xf numFmtId="0" fontId="53" fillId="2" borderId="0" xfId="0" applyFont="1" applyFill="1" applyAlignment="1">
      <alignment horizontal="left" vertical="center" wrapText="1"/>
    </xf>
    <xf numFmtId="0" fontId="32" fillId="2" borderId="19" xfId="0" applyFont="1" applyFill="1" applyBorder="1" applyAlignment="1">
      <alignment horizontal="left" wrapText="1"/>
    </xf>
    <xf numFmtId="0" fontId="8" fillId="3" borderId="83" xfId="0" applyFont="1" applyFill="1" applyBorder="1" applyAlignment="1">
      <alignment horizontal="center" vertical="center"/>
    </xf>
    <xf numFmtId="0" fontId="8" fillId="3" borderId="84" xfId="0" applyFont="1" applyFill="1" applyBorder="1" applyAlignment="1">
      <alignment horizontal="center" vertical="center"/>
    </xf>
    <xf numFmtId="0" fontId="34" fillId="2" borderId="19" xfId="0" applyFont="1" applyFill="1" applyBorder="1" applyAlignment="1">
      <alignment horizontal="left" vertical="top" wrapText="1"/>
    </xf>
    <xf numFmtId="0" fontId="8" fillId="6" borderId="109" xfId="0" applyFont="1" applyFill="1" applyBorder="1" applyAlignment="1">
      <alignment horizontal="center" vertical="center"/>
    </xf>
    <xf numFmtId="0" fontId="8" fillId="6" borderId="110" xfId="0" applyFont="1" applyFill="1" applyBorder="1" applyAlignment="1">
      <alignment horizontal="center" vertical="center"/>
    </xf>
    <xf numFmtId="0" fontId="8" fillId="16" borderId="111" xfId="0" applyFont="1" applyFill="1" applyBorder="1" applyAlignment="1">
      <alignment horizontal="center" vertical="center"/>
    </xf>
    <xf numFmtId="0" fontId="8" fillId="16" borderId="112" xfId="0" applyFont="1" applyFill="1" applyBorder="1" applyAlignment="1">
      <alignment horizontal="center" vertical="center"/>
    </xf>
    <xf numFmtId="0" fontId="16" fillId="6" borderId="40" xfId="0" applyFont="1" applyFill="1" applyBorder="1" applyAlignment="1">
      <alignment horizontal="center" vertical="center"/>
    </xf>
    <xf numFmtId="0" fontId="16" fillId="6" borderId="41" xfId="0" applyFont="1" applyFill="1" applyBorder="1" applyAlignment="1">
      <alignment horizontal="center" vertical="center"/>
    </xf>
    <xf numFmtId="0" fontId="16" fillId="6" borderId="126" xfId="0" applyFont="1" applyFill="1" applyBorder="1" applyAlignment="1">
      <alignment horizontal="center" vertical="center"/>
    </xf>
    <xf numFmtId="0" fontId="16" fillId="14" borderId="117" xfId="0" applyFont="1" applyFill="1" applyBorder="1" applyAlignment="1">
      <alignment horizontal="center" vertical="center"/>
    </xf>
    <xf numFmtId="0" fontId="16" fillId="14" borderId="118" xfId="0" applyFont="1" applyFill="1" applyBorder="1" applyAlignment="1">
      <alignment horizontal="center" vertical="center"/>
    </xf>
    <xf numFmtId="0" fontId="16" fillId="14" borderId="119" xfId="0" applyFont="1" applyFill="1" applyBorder="1" applyAlignment="1">
      <alignment horizontal="center" vertical="center"/>
    </xf>
    <xf numFmtId="0" fontId="6" fillId="5" borderId="64" xfId="0" applyFont="1" applyFill="1" applyBorder="1" applyAlignment="1">
      <alignment horizontal="left" vertical="center" wrapText="1"/>
    </xf>
    <xf numFmtId="0" fontId="6" fillId="5" borderId="78" xfId="0" applyFont="1" applyFill="1" applyBorder="1" applyAlignment="1">
      <alignment horizontal="left" vertical="center" wrapText="1"/>
    </xf>
    <xf numFmtId="0" fontId="6" fillId="5" borderId="79" xfId="0" applyFont="1" applyFill="1" applyBorder="1" applyAlignment="1">
      <alignment horizontal="left" vertical="center" wrapText="1"/>
    </xf>
    <xf numFmtId="0" fontId="6" fillId="5" borderId="80"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7" xfId="0" applyFont="1" applyFill="1" applyBorder="1" applyAlignment="1">
      <alignment horizontal="left" vertical="center" wrapText="1"/>
    </xf>
    <xf numFmtId="0" fontId="84" fillId="5" borderId="80" xfId="0" applyFont="1" applyFill="1" applyBorder="1" applyAlignment="1">
      <alignment horizontal="left" vertical="top" wrapText="1"/>
    </xf>
    <xf numFmtId="0" fontId="6" fillId="5" borderId="0" xfId="0" applyFont="1" applyFill="1" applyAlignment="1">
      <alignment horizontal="left" vertical="top" wrapText="1"/>
    </xf>
    <xf numFmtId="0" fontId="6" fillId="5" borderId="17" xfId="0" applyFont="1" applyFill="1" applyBorder="1" applyAlignment="1">
      <alignment horizontal="left" vertical="top" wrapText="1"/>
    </xf>
    <xf numFmtId="0" fontId="6" fillId="5" borderId="80" xfId="0" applyFont="1" applyFill="1" applyBorder="1" applyAlignment="1">
      <alignment horizontal="left" vertical="top" wrapText="1"/>
    </xf>
    <xf numFmtId="0" fontId="6" fillId="5" borderId="73" xfId="0" applyFont="1" applyFill="1" applyBorder="1" applyAlignment="1">
      <alignment horizontal="left" vertical="top" wrapText="1"/>
    </xf>
    <xf numFmtId="0" fontId="6" fillId="5" borderId="67" xfId="0" applyFont="1" applyFill="1" applyBorder="1" applyAlignment="1">
      <alignment horizontal="left" vertical="top" wrapText="1"/>
    </xf>
    <xf numFmtId="0" fontId="6" fillId="5" borderId="68" xfId="0" applyFont="1" applyFill="1" applyBorder="1" applyAlignment="1">
      <alignment horizontal="left" vertical="top" wrapText="1"/>
    </xf>
    <xf numFmtId="0" fontId="35" fillId="15" borderId="22" xfId="0" applyFont="1" applyFill="1" applyBorder="1" applyAlignment="1">
      <alignment horizontal="left" vertical="center"/>
    </xf>
    <xf numFmtId="0" fontId="11" fillId="20" borderId="72" xfId="0" applyFont="1" applyFill="1" applyBorder="1" applyAlignment="1">
      <alignment horizontal="center" vertical="center" wrapText="1"/>
    </xf>
    <xf numFmtId="0" fontId="11" fillId="20" borderId="71" xfId="0" applyFont="1" applyFill="1" applyBorder="1" applyAlignment="1">
      <alignment horizontal="center" vertical="center" wrapText="1"/>
    </xf>
    <xf numFmtId="0" fontId="11" fillId="20" borderId="122" xfId="0" applyFont="1" applyFill="1" applyBorder="1" applyAlignment="1">
      <alignment horizontal="center" vertical="center" wrapText="1"/>
    </xf>
    <xf numFmtId="0" fontId="0" fillId="5" borderId="85" xfId="0" applyFill="1" applyBorder="1" applyAlignment="1">
      <alignment horizontal="center" vertical="center" wrapText="1"/>
    </xf>
    <xf numFmtId="0" fontId="0" fillId="5" borderId="81" xfId="0" applyFill="1" applyBorder="1" applyAlignment="1">
      <alignment horizontal="center" vertical="center" wrapText="1"/>
    </xf>
    <xf numFmtId="0" fontId="0" fillId="5" borderId="86" xfId="0" applyFill="1" applyBorder="1" applyAlignment="1">
      <alignment horizontal="center" vertical="center" wrapText="1"/>
    </xf>
    <xf numFmtId="0" fontId="0" fillId="0" borderId="0" xfId="0" applyAlignment="1">
      <alignment horizontal="left" vertical="center" wrapText="1"/>
    </xf>
    <xf numFmtId="0" fontId="51" fillId="0" borderId="0" xfId="0" applyFont="1" applyAlignment="1">
      <alignment horizontal="left" vertical="center" wrapText="1"/>
    </xf>
    <xf numFmtId="0" fontId="44" fillId="0" borderId="0" xfId="0" applyFont="1" applyAlignment="1">
      <alignment horizontal="left" wrapText="1"/>
    </xf>
    <xf numFmtId="0" fontId="29" fillId="2" borderId="1" xfId="0" applyFont="1" applyFill="1" applyBorder="1" applyAlignment="1">
      <alignment horizontal="left" vertical="center" wrapText="1"/>
    </xf>
    <xf numFmtId="49" fontId="7" fillId="2" borderId="67" xfId="0" applyNumberFormat="1" applyFont="1" applyFill="1" applyBorder="1" applyAlignment="1">
      <alignment horizontal="center"/>
    </xf>
    <xf numFmtId="0" fontId="36" fillId="9" borderId="59" xfId="0" applyFont="1" applyFill="1" applyBorder="1" applyAlignment="1">
      <alignment horizontal="right" vertical="center" wrapText="1" readingOrder="1"/>
    </xf>
    <xf numFmtId="0" fontId="104" fillId="5" borderId="18" xfId="0" applyFont="1" applyFill="1" applyBorder="1" applyAlignment="1">
      <alignment horizontal="left" vertical="top" wrapText="1"/>
    </xf>
    <xf numFmtId="0" fontId="104" fillId="5" borderId="52" xfId="0" applyFont="1" applyFill="1" applyBorder="1" applyAlignment="1">
      <alignment horizontal="left" vertical="top" wrapText="1"/>
    </xf>
    <xf numFmtId="0" fontId="104" fillId="5" borderId="53" xfId="0" applyFont="1" applyFill="1" applyBorder="1" applyAlignment="1">
      <alignment horizontal="left" vertical="top" wrapText="1"/>
    </xf>
    <xf numFmtId="0" fontId="69" fillId="5" borderId="147" xfId="0" applyFont="1" applyFill="1" applyBorder="1" applyAlignment="1">
      <alignment horizontal="left" vertical="center" wrapText="1"/>
    </xf>
    <xf numFmtId="0" fontId="69" fillId="5" borderId="148" xfId="0" applyFont="1" applyFill="1" applyBorder="1" applyAlignment="1">
      <alignment horizontal="left" vertical="center" wrapText="1"/>
    </xf>
    <xf numFmtId="0" fontId="69" fillId="5" borderId="149" xfId="0" applyFont="1" applyFill="1" applyBorder="1" applyAlignment="1">
      <alignment horizontal="left" vertical="center" wrapText="1"/>
    </xf>
    <xf numFmtId="0" fontId="69" fillId="5" borderId="150" xfId="0" applyFont="1" applyFill="1" applyBorder="1" applyAlignment="1">
      <alignment horizontal="left" vertical="center" wrapText="1"/>
    </xf>
    <xf numFmtId="0" fontId="69" fillId="5" borderId="0" xfId="0" applyFont="1" applyFill="1" applyAlignment="1">
      <alignment horizontal="left" vertical="center" wrapText="1"/>
    </xf>
    <xf numFmtId="0" fontId="69" fillId="5" borderId="151" xfId="0" applyFont="1" applyFill="1" applyBorder="1" applyAlignment="1">
      <alignment horizontal="left" vertical="center" wrapText="1"/>
    </xf>
    <xf numFmtId="0" fontId="69" fillId="5" borderId="152" xfId="0" applyFont="1" applyFill="1" applyBorder="1" applyAlignment="1">
      <alignment horizontal="left" vertical="center" wrapText="1"/>
    </xf>
    <xf numFmtId="0" fontId="69" fillId="5" borderId="153" xfId="0" applyFont="1" applyFill="1" applyBorder="1" applyAlignment="1">
      <alignment horizontal="left" vertical="center" wrapText="1"/>
    </xf>
    <xf numFmtId="0" fontId="69" fillId="5" borderId="154" xfId="0" applyFont="1" applyFill="1" applyBorder="1" applyAlignment="1">
      <alignment horizontal="left" vertical="center" wrapText="1"/>
    </xf>
    <xf numFmtId="0" fontId="69" fillId="28" borderId="147" xfId="0" applyFont="1" applyFill="1" applyBorder="1" applyAlignment="1">
      <alignment horizontal="left" vertical="center" wrapText="1"/>
    </xf>
    <xf numFmtId="0" fontId="69" fillId="28" borderId="148" xfId="0" applyFont="1" applyFill="1" applyBorder="1" applyAlignment="1">
      <alignment horizontal="left" vertical="center" wrapText="1"/>
    </xf>
    <xf numFmtId="0" fontId="69" fillId="28" borderId="149" xfId="0" applyFont="1" applyFill="1" applyBorder="1" applyAlignment="1">
      <alignment horizontal="left" vertical="center" wrapText="1"/>
    </xf>
    <xf numFmtId="0" fontId="69" fillId="28" borderId="150" xfId="0" applyFont="1" applyFill="1" applyBorder="1" applyAlignment="1">
      <alignment horizontal="left" vertical="center" wrapText="1"/>
    </xf>
    <xf numFmtId="0" fontId="69" fillId="28" borderId="0" xfId="0" applyFont="1" applyFill="1" applyAlignment="1">
      <alignment horizontal="left" vertical="center" wrapText="1"/>
    </xf>
    <xf numFmtId="0" fontId="69" fillId="28" borderId="151" xfId="0" applyFont="1" applyFill="1" applyBorder="1" applyAlignment="1">
      <alignment horizontal="left" vertical="center" wrapText="1"/>
    </xf>
    <xf numFmtId="0" fontId="69" fillId="28" borderId="152" xfId="0" applyFont="1" applyFill="1" applyBorder="1" applyAlignment="1">
      <alignment horizontal="left" vertical="center" wrapText="1"/>
    </xf>
    <xf numFmtId="0" fontId="69" fillId="28" borderId="153" xfId="0" applyFont="1" applyFill="1" applyBorder="1" applyAlignment="1">
      <alignment horizontal="left" vertical="center" wrapText="1"/>
    </xf>
    <xf numFmtId="0" fontId="69" fillId="28" borderId="154" xfId="0" applyFont="1" applyFill="1" applyBorder="1" applyAlignment="1">
      <alignment horizontal="left" vertical="center" wrapText="1"/>
    </xf>
    <xf numFmtId="0" fontId="29" fillId="2" borderId="0" xfId="0" applyFont="1" applyFill="1" applyAlignment="1">
      <alignment horizontal="left" vertical="center"/>
    </xf>
    <xf numFmtId="0" fontId="12" fillId="5" borderId="18"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69" fillId="5" borderId="18" xfId="0" applyFont="1" applyFill="1" applyBorder="1" applyAlignment="1">
      <alignment horizontal="left" vertical="center" wrapText="1"/>
    </xf>
    <xf numFmtId="0" fontId="69" fillId="5" borderId="52" xfId="0" applyFont="1" applyFill="1" applyBorder="1" applyAlignment="1">
      <alignment horizontal="left" vertical="center" wrapText="1"/>
    </xf>
    <xf numFmtId="0" fontId="69" fillId="5" borderId="53" xfId="0" applyFont="1" applyFill="1" applyBorder="1" applyAlignment="1">
      <alignment horizontal="left" vertical="center" wrapText="1"/>
    </xf>
    <xf numFmtId="0" fontId="26" fillId="0" borderId="0" xfId="0" applyFont="1" applyAlignment="1">
      <alignment horizontal="center" wrapText="1"/>
    </xf>
    <xf numFmtId="0" fontId="7" fillId="0" borderId="99" xfId="0" applyFont="1" applyBorder="1" applyAlignment="1">
      <alignment horizontal="center" vertical="center"/>
    </xf>
    <xf numFmtId="0" fontId="7" fillId="5" borderId="18" xfId="0" applyFont="1" applyFill="1" applyBorder="1" applyAlignment="1">
      <alignment horizontal="center" vertical="center"/>
    </xf>
    <xf numFmtId="0" fontId="7" fillId="5" borderId="52" xfId="0" applyFont="1" applyFill="1" applyBorder="1" applyAlignment="1">
      <alignment horizontal="center" vertical="center"/>
    </xf>
    <xf numFmtId="0" fontId="7" fillId="5" borderId="53" xfId="0" applyFont="1" applyFill="1" applyBorder="1" applyAlignment="1">
      <alignment horizontal="center" vertical="center"/>
    </xf>
    <xf numFmtId="0" fontId="27" fillId="7" borderId="0" xfId="0" applyFont="1" applyFill="1" applyAlignment="1">
      <alignment horizontal="center" vertical="center"/>
    </xf>
    <xf numFmtId="0" fontId="146" fillId="32" borderId="3" xfId="0" applyFont="1" applyFill="1" applyBorder="1" applyAlignment="1">
      <alignment horizontal="center" vertical="center"/>
    </xf>
  </cellXfs>
  <cellStyles count="7">
    <cellStyle name="Comma" xfId="6" builtinId="3"/>
    <cellStyle name="Currency" xfId="4" builtinId="4"/>
    <cellStyle name="Normal" xfId="0" builtinId="0"/>
    <cellStyle name="Normal 2" xfId="1" xr:uid="{01B645DD-1A73-EF4F-AB25-407F4EE22B24}"/>
    <cellStyle name="Normal 2 2" xfId="3" xr:uid="{0568D7D1-7905-5D43-ABDD-9B09E046923B}"/>
    <cellStyle name="Normal 3" xfId="2" xr:uid="{77AE7C44-2148-224D-8FA1-9B2453653757}"/>
    <cellStyle name="Percent" xfId="5" builtinId="5"/>
  </cellStyles>
  <dxfs count="317">
    <dxf>
      <alignment horizontal="left" vertical="center" textRotation="0" wrapText="0" indent="0" justifyLastLine="0" shrinkToFit="0" readingOrder="0"/>
    </dxf>
    <dxf>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border outline="0">
        <top style="thin">
          <color rgb="FFFFFFFF"/>
        </top>
      </border>
    </dxf>
    <dxf>
      <fill>
        <patternFill patternType="none">
          <fgColor indexed="64"/>
          <bgColor auto="1"/>
        </patternFill>
      </fill>
      <alignment horizontal="general" vertical="bottom" textRotation="0" wrapText="0" indent="0" justifyLastLine="0" shrinkToFit="0" readingOrder="0"/>
    </dxf>
    <dxf>
      <border outline="0">
        <bottom style="thin">
          <color rgb="FFFFFFFF"/>
        </bottom>
      </border>
    </dxf>
    <dxf>
      <font>
        <b/>
        <i val="0"/>
        <strike val="0"/>
        <condense val="0"/>
        <extend val="0"/>
        <outline val="0"/>
        <shadow val="0"/>
        <u val="none"/>
        <vertAlign val="baseline"/>
        <sz val="11"/>
        <color rgb="FFFFFFFF"/>
        <name val="Calibri"/>
        <family val="2"/>
        <scheme val="minor"/>
      </font>
      <fill>
        <patternFill patternType="none">
          <fgColor indexed="64"/>
          <bgColor auto="1"/>
        </patternFill>
      </fill>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fill>
        <patternFill patternType="none">
          <fgColor indexed="64"/>
          <bgColor auto="1"/>
        </patternFill>
      </fill>
      <alignment horizontal="general" vertical="bottom" textRotation="0" wrapText="0" indent="0" justifyLastLine="0" shrinkToFit="0" readingOrder="0"/>
    </dxf>
    <dxf>
      <border outline="0">
        <top style="thin">
          <color rgb="FFFFFFFF"/>
        </top>
      </border>
    </dxf>
    <dxf>
      <fill>
        <patternFill patternType="none">
          <fgColor indexed="64"/>
          <bgColor auto="1"/>
        </patternFill>
      </fill>
      <alignment horizontal="general" vertical="bottom" textRotation="0" wrapText="0" indent="0" justifyLastLine="0" shrinkToFit="0" readingOrder="0"/>
    </dxf>
    <dxf>
      <border outline="0">
        <bottom style="thin">
          <color rgb="FFFFFFFF"/>
        </bottom>
      </border>
    </dxf>
    <dxf>
      <font>
        <b/>
        <i val="0"/>
        <strike val="0"/>
        <condense val="0"/>
        <extend val="0"/>
        <outline val="0"/>
        <shadow val="0"/>
        <u val="none"/>
        <vertAlign val="baseline"/>
        <sz val="11"/>
        <color rgb="FFFFFFFF"/>
        <name val="Calibri"/>
        <family val="2"/>
        <scheme val="minor"/>
      </font>
      <fill>
        <patternFill patternType="none">
          <fgColor indexed="64"/>
          <bgColor auto="1"/>
        </patternFill>
      </fill>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border outline="0">
        <bottom style="thin">
          <color theme="6" tint="0.39997558519241921"/>
        </bottom>
      </border>
    </dxf>
    <dxf>
      <font>
        <b/>
        <i val="0"/>
        <strike val="0"/>
        <condense val="0"/>
        <extend val="0"/>
        <outline val="0"/>
        <shadow val="0"/>
        <u val="none"/>
        <vertAlign val="baseline"/>
        <sz val="11"/>
        <color theme="1"/>
        <name val="Calibri"/>
        <family val="2"/>
        <scheme val="minor"/>
      </font>
      <fill>
        <patternFill patternType="solid">
          <fgColor indexed="64"/>
          <bgColor rgb="FFFF9627"/>
        </patternFill>
      </fill>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font>
      <alignment horizontal="center" vertical="center" textRotation="0" wrapText="0" indent="0" justifyLastLine="0" shrinkToFit="0" readingOrder="0"/>
    </dxf>
    <dxf>
      <numFmt numFmtId="166" formatCode="[$-409]dd\-mmm\-yy;@"/>
      <alignment horizontal="center" vertical="bottom" textRotation="0" wrapText="0" indent="0" justifyLastLine="0" shrinkToFit="0" readingOrder="0"/>
    </dxf>
    <dxf>
      <numFmt numFmtId="166" formatCode="[$-409]dd\-mmm\-yy;@"/>
      <alignment horizontal="center" vertical="bottom" textRotation="0" wrapText="0" indent="0" justifyLastLine="0" shrinkToFit="0" readingOrder="0"/>
    </dxf>
    <dxf>
      <numFmt numFmtId="166" formatCode="[$-409]dd\-mmm\-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trike val="0"/>
        <outline val="0"/>
        <shadow val="0"/>
        <u val="none"/>
        <vertAlign val="baseline"/>
        <color theme="1"/>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6" tint="0.79998168889431442"/>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theme="6" tint="0.79998168889431442"/>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FF9627"/>
        </patternFill>
      </fill>
      <alignment horizontal="center"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rgb="FFFF9627"/>
        </patternFill>
      </fill>
      <alignment horizontal="center" vertical="center" textRotation="0" wrapText="0" indent="0" justifyLastLine="0" shrinkToFit="0" readingOrder="0"/>
    </dxf>
    <dxf>
      <fill>
        <patternFill>
          <bgColor rgb="FF00B050"/>
        </patternFill>
      </fill>
    </dxf>
    <dxf>
      <fill>
        <patternFill>
          <bgColor rgb="FF00B050"/>
        </patternFill>
      </fil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0" formatCode="General"/>
    </dxf>
    <dxf>
      <numFmt numFmtId="27" formatCode="dd/mm/yyyy\ hh:mm"/>
    </dxf>
    <dxf>
      <numFmt numFmtId="27" formatCode="dd/mm/yyyy\ hh:mm"/>
    </dxf>
    <dxf>
      <numFmt numFmtId="0" formatCode="General"/>
    </dxf>
    <dxf>
      <numFmt numFmtId="27" formatCode="dd/mm/yyyy\ hh:mm"/>
    </dxf>
    <dxf>
      <numFmt numFmtId="0" formatCode="General"/>
    </dxf>
    <dxf>
      <numFmt numFmtId="0" formatCode="General"/>
    </dxf>
    <dxf>
      <numFmt numFmtId="27" formatCode="dd/mm/yyyy\ hh:mm"/>
    </dxf>
    <dxf>
      <numFmt numFmtId="0" formatCode="General"/>
    </dxf>
    <dxf>
      <numFmt numFmtId="0" formatCode="General"/>
    </dxf>
    <dxf>
      <numFmt numFmtId="0" formatCode="General"/>
    </dxf>
    <dxf>
      <numFmt numFmtId="0" formatCode="General"/>
    </dxf>
    <dxf>
      <numFmt numFmtId="170" formatCode="m/d/yy\ h:mm"/>
    </dxf>
    <dxf>
      <numFmt numFmtId="0" formatCode="General"/>
    </dxf>
    <dxf>
      <numFmt numFmtId="0" formatCode="General"/>
    </dxf>
    <dxf>
      <numFmt numFmtId="0" formatCode="General"/>
    </dxf>
    <dxf>
      <numFmt numFmtId="0" formatCode="General"/>
    </dxf>
    <dxf>
      <numFmt numFmtId="27" formatCode="dd/mm/yyyy\ hh:mm"/>
    </dxf>
    <dxf>
      <numFmt numFmtId="19" formatCode="dd/mm/yyyy"/>
    </dxf>
    <dxf>
      <numFmt numFmtId="19" formatCode="dd/mm/yyyy"/>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font>
        <color theme="0"/>
      </font>
      <fill>
        <patternFill patternType="solid">
          <fgColor indexed="64"/>
          <bgColor rgb="FFC00000"/>
        </patternFill>
      </fill>
      <alignment horizontal="general" vertical="center" textRotation="0" wrapText="0" indent="0" justifyLastLine="0" shrinkToFit="0" readingOrder="0"/>
      <border diagonalUp="0" diagonalDown="0">
        <left style="medium">
          <color theme="9"/>
        </left>
        <right style="medium">
          <color theme="9"/>
        </right>
        <top/>
        <bottom/>
        <vertical/>
        <horizontal/>
      </border>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numFmt numFmtId="168" formatCode="0.0%"/>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1"/>
        <color theme="0"/>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theme="6" tint="0.79998168889431442"/>
          <bgColor auto="1"/>
        </patternFill>
      </fill>
      <alignment horizontal="general" vertical="center" textRotation="0" wrapText="0" indent="0" justifyLastLine="0" shrinkToFit="0" readingOrder="0"/>
    </dxf>
    <dxf>
      <numFmt numFmtId="171" formatCode="m/d/yy"/>
      <fill>
        <patternFill patternType="none">
          <fgColor indexed="64"/>
          <bgColor indexed="65"/>
        </patternFill>
      </fill>
      <alignment horizontal="center" vertical="center" textRotation="0" wrapText="0" indent="0" justifyLastLine="0" shrinkToFit="0" readingOrder="0"/>
      <protection locked="1" hidden="0"/>
    </dxf>
    <dxf>
      <fill>
        <patternFill patternType="none">
          <bgColor auto="1"/>
        </patternFill>
      </fill>
      <alignment horizontal="general" vertical="center" textRotation="0" wrapText="0" indent="0" justifyLastLine="0" shrinkToFit="0" readingOrder="0"/>
      <protection locked="1" hidden="0"/>
    </dxf>
    <dxf>
      <numFmt numFmtId="166" formatCode="[$-409]dd\-mmm\-yy;@"/>
      <fill>
        <patternFill patternType="none">
          <fgColor theme="6" tint="0.79998168889431442"/>
          <bgColor auto="1"/>
        </patternFill>
      </fill>
      <alignment horizontal="center" vertical="center" textRotation="0" wrapText="1" indent="0" justifyLastLine="0" shrinkToFit="0" readingOrder="0"/>
      <protection locked="1" hidden="0"/>
    </dxf>
    <dxf>
      <numFmt numFmtId="166" formatCode="[$-409]dd\-mmm\-yy;@"/>
      <fill>
        <patternFill patternType="none">
          <fgColor theme="6" tint="0.79998168889431442"/>
          <bgColor auto="1"/>
        </patternFill>
      </fill>
      <alignment horizontal="center" vertical="center" textRotation="0" wrapText="0" indent="0" justifyLastLine="0" shrinkToFit="0" readingOrder="0"/>
      <protection locked="1" hidden="0"/>
    </dxf>
    <dxf>
      <numFmt numFmtId="166" formatCode="[$-409]dd\-mmm\-yy;@"/>
      <fill>
        <patternFill patternType="none">
          <fgColor theme="6" tint="0.79998168889431442"/>
          <bgColor auto="1"/>
        </patternFill>
      </fill>
      <alignment horizontal="center" vertical="center" textRotation="0" wrapText="1" indent="0" justifyLastLine="0" shrinkToFit="0" readingOrder="0"/>
      <protection locked="1" hidden="0"/>
    </dxf>
    <dxf>
      <numFmt numFmtId="0" formatCode="General"/>
      <fill>
        <patternFill patternType="none">
          <fgColor theme="5" tint="0.79998168889431442"/>
          <bgColor auto="1"/>
        </patternFill>
      </fill>
      <alignment horizontal="center" vertical="center" textRotation="0" wrapText="0" indent="0" justifyLastLine="0" shrinkToFit="0" readingOrder="0"/>
      <protection locked="1" hidden="0"/>
    </dxf>
    <dxf>
      <numFmt numFmtId="0" formatCode="General"/>
      <fill>
        <patternFill patternType="none">
          <fgColor theme="6" tint="0.79998168889431442"/>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theme="6" tint="0.79998168889431442"/>
          <bgColor auto="1"/>
        </patternFill>
      </fill>
      <alignment horizontal="center" vertical="center" textRotation="0" wrapText="1" indent="0" justifyLastLine="0" shrinkToFit="0" readingOrder="0"/>
      <protection locked="1" hidden="0"/>
    </dxf>
    <dxf>
      <numFmt numFmtId="22" formatCode="mmm\-yy"/>
      <fill>
        <patternFill patternType="none">
          <fgColor theme="6" tint="0.79998168889431442"/>
          <bgColor auto="1"/>
        </patternFill>
      </fill>
      <alignment horizontal="center" vertical="center" textRotation="0" wrapText="1"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0"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1" indent="0" justifyLastLine="0" shrinkToFit="0" readingOrder="0"/>
      <protection locked="1" hidden="0"/>
    </dxf>
    <dxf>
      <numFmt numFmtId="30" formatCode="@"/>
      <fill>
        <patternFill patternType="none">
          <fgColor theme="6" tint="0.79998168889431442"/>
          <bgColor auto="1"/>
        </patternFill>
      </fill>
      <alignment horizontal="center" vertical="center" textRotation="0" wrapText="1" indent="0" justifyLastLine="0" shrinkToFit="0" readingOrder="0"/>
      <protection locked="1" hidden="0"/>
    </dxf>
    <dxf>
      <fill>
        <patternFill patternType="none">
          <bgColor auto="1"/>
        </patternFill>
      </fill>
    </dxf>
    <dxf>
      <font>
        <b/>
        <i val="0"/>
        <strike val="0"/>
        <condense val="0"/>
        <extend val="0"/>
        <outline val="0"/>
        <shadow val="0"/>
        <u val="none"/>
        <vertAlign val="baseline"/>
        <sz val="11"/>
        <color theme="1" tint="0.14999847407452621"/>
        <name val="Calibri"/>
        <family val="2"/>
        <scheme val="minor"/>
      </font>
      <fill>
        <patternFill patternType="none">
          <fgColor indexed="64"/>
          <bgColor auto="1"/>
        </patternFill>
      </fill>
      <alignment horizontal="center" vertical="center" textRotation="0" wrapText="1" indent="0" justifyLastLine="0" shrinkToFit="0" readingOrder="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border diagonalUp="0" diagonalDown="0">
        <left style="thin">
          <color theme="0" tint="-0.14993743705557422"/>
        </left>
        <right style="thin">
          <color theme="0" tint="-0.34998626667073579"/>
        </right>
        <top/>
        <bottom/>
        <vertical style="thin">
          <color theme="0" tint="-0.14993743705557422"/>
        </vertical>
        <horizontal/>
      </border>
      <protection locked="0" hidden="0"/>
    </dxf>
    <dxf>
      <alignment vertical="center" textRotation="0" indent="0"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protection locked="0" hidden="0"/>
    </dxf>
    <dxf>
      <alignment vertical="center" textRotation="0" indent="0" justifyLastLine="0" shrinkToFit="0" readingOrder="0"/>
      <border diagonalUp="0" diagonalDown="0">
        <left style="thin">
          <color theme="0" tint="-0.14996795556505021"/>
        </left>
        <right style="thin">
          <color theme="0" tint="-0.14993743705557422"/>
        </right>
        <top/>
        <bottom/>
        <vertical style="thin">
          <color theme="0" tint="-0.14993743705557422"/>
        </vertical>
        <horizontal/>
      </border>
      <protection locked="0" hidden="0"/>
    </dxf>
    <dxf>
      <alignment horizontal="general"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border diagonalUp="0" diagonalDown="0">
        <left style="thin">
          <color theme="0" tint="-0.14996795556505021"/>
        </left>
      </border>
      <protection locked="0" hidden="0"/>
    </dxf>
    <dxf>
      <alignment vertical="center" textRotation="0" indent="0" justifyLastLine="0" shrinkToFit="0" readingOrder="0"/>
      <protection locked="1" hidden="0"/>
    </dxf>
    <dxf>
      <font>
        <strike val="0"/>
        <outline val="0"/>
        <shadow val="0"/>
        <u val="none"/>
        <vertAlign val="baseline"/>
        <sz val="11"/>
        <color theme="1"/>
        <name val="Calibri"/>
        <family val="2"/>
        <scheme val="minor"/>
      </font>
      <alignment horizontal="center"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C00000"/>
        </patternFill>
      </fill>
    </dxf>
    <dxf>
      <font>
        <b val="0"/>
        <i val="0"/>
        <strike val="0"/>
        <condense val="0"/>
        <extend val="0"/>
        <outline val="0"/>
        <shadow val="0"/>
        <u val="none"/>
        <vertAlign val="baseline"/>
        <sz val="11"/>
        <color theme="0"/>
        <name val="Calibri"/>
        <family val="2"/>
        <scheme val="minor"/>
      </font>
      <numFmt numFmtId="167" formatCode="[$-10409]#,##0.00;\(#,##0.00\)"/>
      <fill>
        <patternFill patternType="solid">
          <fgColor indexed="64"/>
          <bgColor theme="0"/>
        </patternFill>
      </fill>
      <alignment horizontal="general" vertical="center" textRotation="0" wrapText="0" indent="0" justifyLastLine="0" shrinkToFit="0" readingOrder="1"/>
      <border diagonalUp="0" diagonalDown="0" outline="0">
        <left style="thin">
          <color theme="0"/>
        </left>
        <right style="thin">
          <color theme="0"/>
        </right>
        <top style="thin">
          <color theme="0"/>
        </top>
        <bottom style="thin">
          <color theme="0"/>
        </bottom>
      </border>
    </dxf>
    <dxf>
      <alignment vertical="center" textRotation="0" indent="0" justifyLastLine="0" shrinkToFit="0"/>
      <border diagonalUp="0" diagonalDown="0" outline="0">
        <left style="thin">
          <color theme="8"/>
        </left>
        <right style="thin">
          <color theme="0"/>
        </right>
        <top/>
        <bottom/>
      </border>
    </dxf>
    <dxf>
      <alignment vertical="center" textRotation="0" indent="0" justifyLastLine="0" shrinkToFit="0"/>
      <border diagonalUp="0" diagonalDown="0">
        <left style="thin">
          <color theme="8"/>
        </left>
        <right/>
        <top/>
        <bottom/>
        <vertical/>
        <horizontal/>
      </border>
    </dxf>
    <dxf>
      <alignment vertical="center" textRotation="0" indent="0" justifyLastLine="0" shrinkToFit="0"/>
      <border diagonalUp="0" diagonalDown="0">
        <left style="thin">
          <color theme="8"/>
        </left>
        <right/>
        <top/>
        <bottom/>
        <vertical/>
        <horizontal/>
      </border>
    </dxf>
    <dxf>
      <fill>
        <patternFill>
          <fgColor indexed="64"/>
          <bgColor rgb="FFFF0000"/>
        </patternFill>
      </fill>
      <alignment vertical="center" textRotation="0" indent="0" justifyLastLine="0" shrinkToFit="0"/>
      <border diagonalUp="0" diagonalDown="0">
        <left style="thin">
          <color theme="8"/>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rgb="FFFF0000"/>
        </patternFill>
      </fill>
      <alignment horizontal="general" vertical="center" textRotation="0" wrapText="1" indent="0" justifyLastLine="0" shrinkToFit="0" readingOrder="0"/>
      <border diagonalUp="0" diagonalDown="0">
        <left style="thin">
          <color theme="8"/>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1"/>
        <color theme="0"/>
        <name val="Calibri"/>
        <family val="2"/>
        <scheme val="minor"/>
      </font>
      <numFmt numFmtId="167" formatCode="[$-10409]#,##0.00;\(#,##0.00\)"/>
      <fill>
        <patternFill patternType="none">
          <fgColor indexed="64"/>
          <bgColor rgb="FFC00000"/>
        </patternFill>
      </fill>
      <alignment horizontal="center" vertical="center" textRotation="0" wrapText="1" indent="0" justifyLastLine="0" shrinkToFit="0" readingOrder="1"/>
    </dxf>
    <dxf>
      <font>
        <b val="0"/>
        <i val="0"/>
        <strike val="0"/>
        <condense val="0"/>
        <extend val="0"/>
        <outline val="0"/>
        <shadow val="0"/>
        <u val="none"/>
        <vertAlign val="baseline"/>
        <sz val="11"/>
        <color theme="0"/>
        <name val="Calibri"/>
        <family val="2"/>
        <scheme val="minor"/>
      </font>
      <fill>
        <patternFill patternType="none">
          <fgColor indexed="64"/>
          <bgColor theme="0"/>
        </patternFill>
      </fill>
      <alignment horizontal="left" vertical="center" textRotation="0" wrapText="0" indent="0" justifyLastLine="0" shrinkToFit="0" readingOrder="1"/>
      <border diagonalUp="0" diagonalDown="0" outline="0">
        <left style="thin">
          <color theme="0"/>
        </left>
        <right style="thin">
          <color theme="0"/>
        </right>
        <top style="thin">
          <color theme="0"/>
        </top>
        <bottom style="thin">
          <color theme="0"/>
        </bottom>
      </border>
    </dxf>
    <dxf>
      <alignment horizontal="general" vertical="center" textRotation="0" wrapText="0" indent="0" justifyLastLine="0" shrinkToFit="0" readingOrder="0"/>
      <border diagonalUp="0" diagonalDown="0" outline="0">
        <left style="thin">
          <color theme="8"/>
        </left>
        <right style="thin">
          <color theme="0"/>
        </right>
        <top/>
        <bottom/>
      </border>
      <protection locked="0" hidden="0"/>
    </dxf>
    <dxf>
      <alignment horizontal="general" vertical="center" textRotation="0" wrapText="0" indent="0" justifyLastLine="0" shrinkToFit="0" readingOrder="0"/>
      <border diagonalUp="0" diagonalDown="0">
        <left style="thin">
          <color theme="8"/>
        </left>
        <right/>
        <top/>
        <bottom/>
        <vertical/>
        <horizontal/>
      </border>
      <protection locked="0" hidden="0"/>
    </dxf>
    <dxf>
      <alignment horizontal="general" vertical="center" textRotation="0" wrapText="0" indent="0" justifyLastLine="0" shrinkToFit="0" readingOrder="0"/>
      <border diagonalUp="0" diagonalDown="0">
        <left style="thin">
          <color theme="8"/>
        </left>
        <right/>
        <top/>
        <bottom/>
        <vertical/>
        <horizontal/>
      </border>
      <protection locked="0" hidden="0"/>
    </dxf>
    <dxf>
      <border diagonalUp="0" diagonalDown="0">
        <left style="thin">
          <color theme="8"/>
        </left>
        <right/>
        <top/>
        <bottom/>
        <vertical/>
        <horizontal/>
      </border>
    </dxf>
    <dxf>
      <font>
        <b val="0"/>
        <i/>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left" vertical="center" textRotation="0" wrapText="0" indent="0" justifyLastLine="0" shrinkToFit="0" readingOrder="1"/>
      <border diagonalUp="0" diagonalDown="0">
        <left style="thin">
          <color theme="8"/>
        </left>
        <right/>
        <top/>
        <bottom/>
        <vertical/>
        <horizontal/>
      </border>
    </dxf>
    <dxf>
      <font>
        <strike val="0"/>
        <outline val="0"/>
        <shadow val="0"/>
        <vertAlign val="baseline"/>
        <name val="Calibri"/>
        <family val="2"/>
        <scheme val="minor"/>
      </font>
      <fill>
        <patternFill patternType="none">
          <fgColor indexed="64"/>
          <bgColor auto="1"/>
        </patternFill>
      </fill>
    </dxf>
    <dxf>
      <font>
        <b/>
        <strike val="0"/>
        <outline val="0"/>
        <shadow val="0"/>
        <u val="none"/>
        <vertAlign val="baseline"/>
        <sz val="10"/>
        <color rgb="FF000000"/>
        <name val="Calibri"/>
        <family val="2"/>
        <scheme val="minor"/>
      </font>
      <fill>
        <patternFill patternType="solid">
          <fgColor indexed="64"/>
          <bgColor rgb="FFFF0000"/>
        </patternFill>
      </fill>
    </dxf>
    <dxf>
      <border outline="0">
        <bottom style="thin">
          <color rgb="FFD3D3D3"/>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right" vertical="center" textRotation="0" wrapText="1" indent="0" justifyLastLine="0" shrinkToFit="0" readingOrder="1"/>
    </dxf>
    <dxf>
      <font>
        <b/>
        <i val="0"/>
        <strike val="0"/>
        <condense val="0"/>
        <extend val="0"/>
        <outline val="0"/>
        <shadow val="0"/>
        <u val="none"/>
        <vertAlign val="baseline"/>
        <sz val="11"/>
        <color rgb="FF000000"/>
        <name val="Calibri"/>
        <family val="2"/>
        <scheme val="minor"/>
      </font>
      <fill>
        <patternFill patternType="solid">
          <fgColor rgb="FF97D8FF"/>
          <bgColor theme="5" tint="0.79998168889431442"/>
        </patternFill>
      </fill>
      <alignment horizontal="center" vertical="center" textRotation="0" wrapText="1" indent="0" justifyLastLine="0" shrinkToFit="0" readingOrder="1"/>
      <border diagonalUp="0" diagonalDown="0" outline="0">
        <left style="thin">
          <color theme="0"/>
        </left>
        <right style="thin">
          <color theme="0"/>
        </right>
        <top/>
        <bottom/>
      </border>
    </dxf>
    <dxf>
      <font>
        <b val="0"/>
        <i val="0"/>
        <strike val="0"/>
        <condense val="0"/>
        <extend val="0"/>
        <outline val="0"/>
        <shadow val="0"/>
        <u val="none"/>
        <vertAlign val="baseline"/>
        <sz val="9"/>
        <color theme="0"/>
        <name val="Calibri"/>
        <family val="2"/>
        <scheme val="minor"/>
      </font>
      <numFmt numFmtId="167" formatCode="[$-10409]#,##0.00;\(#,##0.00\)"/>
      <fill>
        <patternFill patternType="solid">
          <fgColor indexed="64"/>
          <bgColor theme="0"/>
        </patternFill>
      </fill>
      <alignment horizontal="left" vertical="center" textRotation="0" wrapText="0" indent="0" justifyLastLine="0" shrinkToFit="0" readingOrder="1"/>
      <border diagonalUp="0" diagonalDown="0" outline="0">
        <left/>
        <right style="thin">
          <color theme="0" tint="-0.24994659260841701"/>
        </right>
        <top style="thin">
          <color theme="0"/>
        </top>
        <bottom/>
      </border>
    </dxf>
    <dxf>
      <font>
        <b/>
        <i val="0"/>
        <strike val="0"/>
        <condense val="0"/>
        <extend val="0"/>
        <outline val="0"/>
        <shadow val="0"/>
        <u val="none"/>
        <vertAlign val="baseline"/>
        <sz val="8"/>
        <color rgb="FFC00000"/>
        <name val="Calibri"/>
        <family val="2"/>
        <scheme val="minor"/>
      </font>
      <numFmt numFmtId="167" formatCode="[$-10409]#,##0.00;\(#,##0.00\)"/>
      <fill>
        <patternFill patternType="solid">
          <fgColor indexed="64"/>
          <bgColor theme="0"/>
        </patternFill>
      </fill>
      <alignment horizontal="left" vertical="center" textRotation="0" wrapText="1" indent="0" justifyLastLine="0" shrinkToFit="0" readingOrder="1"/>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rgb="FF000000"/>
        <name val="Calibri"/>
        <family val="2"/>
        <scheme val="minor"/>
      </font>
      <numFmt numFmtId="168" formatCode="0.0%"/>
      <fill>
        <patternFill patternType="none">
          <fgColor indexed="64"/>
          <bgColor theme="0" tint="-0.249977111117893"/>
        </patternFill>
      </fill>
      <alignment horizontal="center" vertical="center" textRotation="0" wrapText="1" indent="0" justifyLastLine="0" shrinkToFit="0" readingOrder="1"/>
      <border diagonalUp="0" diagonalDown="0" outline="0">
        <left style="thin">
          <color theme="0"/>
        </left>
        <right/>
        <top style="thin">
          <color theme="0"/>
        </top>
        <bottom style="thin">
          <color theme="0"/>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left/>
        <right style="thin">
          <color theme="0"/>
        </right>
        <top style="thin">
          <color theme="0"/>
        </top>
        <bottom style="thin">
          <color theme="0"/>
        </bottom>
        <vertical style="thin">
          <color theme="0"/>
        </vertical>
        <horizontal style="thin">
          <color theme="0"/>
        </horizontal>
      </border>
      <protection locked="0" hidden="0"/>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border diagonalUp="0" diagonalDown="0">
        <left/>
        <right/>
        <top style="thin">
          <color theme="0" tint="-0.24994659260841701"/>
        </top>
        <bottom style="thin">
          <color theme="0" tint="-0.24994659260841701"/>
        </bottom>
        <vertical/>
        <horizontal style="thin">
          <color theme="0" tint="-0.24994659260841701"/>
        </horizontal>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0" indent="0" justifyLastLine="0" shrinkToFit="0" readingOrder="1"/>
      <border diagonalUp="0" diagonalDown="0">
        <left style="thin">
          <color theme="8"/>
        </left>
        <right/>
        <top style="thin">
          <color theme="0" tint="-0.24994659260841701"/>
        </top>
        <bottom style="thin">
          <color theme="0" tint="-0.24994659260841701"/>
        </bottom>
        <vertical/>
        <horizontal style="thin">
          <color theme="0" tint="-0.24994659260841701"/>
        </horizontal>
      </border>
    </dxf>
    <dxf>
      <border>
        <top style="thin">
          <color theme="0"/>
        </top>
      </border>
    </dxf>
    <dxf>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1"/>
    </dxf>
    <dxf>
      <border>
        <bottom style="thin">
          <color theme="0"/>
        </bottom>
      </border>
    </dxf>
    <dxf>
      <font>
        <b/>
        <i val="0"/>
        <strike val="0"/>
        <condense val="0"/>
        <extend val="0"/>
        <outline val="0"/>
        <shadow val="0"/>
        <u val="none"/>
        <vertAlign val="baseline"/>
        <sz val="11"/>
        <color rgb="FF000000"/>
        <name val="Calibri"/>
        <family val="2"/>
        <scheme val="minor"/>
      </font>
      <fill>
        <patternFill patternType="solid">
          <fgColor indexed="64"/>
          <bgColor rgb="FFFF9627"/>
        </patternFill>
      </fill>
      <alignment horizontal="center" vertical="center" textRotation="0" wrapText="1" indent="0" justifyLastLine="0" shrinkToFit="0" readingOrder="1"/>
      <border diagonalUp="0" diagonalDown="0">
        <left style="thin">
          <color theme="0"/>
        </left>
        <right style="thin">
          <color theme="0"/>
        </right>
        <top/>
        <bottom/>
        <vertical style="thin">
          <color theme="0"/>
        </vertical>
        <horizontal style="thin">
          <color theme="0"/>
        </horizontal>
      </border>
    </dxf>
    <dxf>
      <font>
        <b val="0"/>
        <strike val="0"/>
        <outline val="0"/>
        <shadow val="0"/>
        <u val="none"/>
        <vertAlign val="baseline"/>
        <sz val="8"/>
        <color theme="0"/>
        <name val="Calibri"/>
        <family val="2"/>
        <scheme val="minor"/>
      </font>
      <numFmt numFmtId="167" formatCode="[$-10409]#,##0.00;\(#,##0.00\)"/>
      <fill>
        <patternFill patternType="solid">
          <fgColor indexed="64"/>
          <bgColor theme="0"/>
        </patternFill>
      </fill>
      <alignment horizontal="left" vertical="center" textRotation="0" wrapText="0" indent="0" justifyLastLine="0" shrinkToFit="0" readingOrder="1"/>
      <border diagonalUp="0" diagonalDown="0" outline="0">
        <left style="thin">
          <color theme="0"/>
        </left>
        <right/>
        <top style="thin">
          <color theme="0"/>
        </top>
        <bottom style="thin">
          <color theme="0"/>
        </bottom>
      </border>
    </dxf>
    <dxf>
      <alignment horizontal="general" vertical="center" textRotation="0" wrapText="0" indent="0" justifyLastLine="0" shrinkToFit="0" readingOrder="0"/>
      <border diagonalUp="0" diagonalDown="0">
        <left style="thin">
          <color theme="8"/>
        </left>
        <right/>
        <top/>
        <bottom/>
        <vertical/>
        <horizontal/>
      </border>
      <protection locked="0" hidden="0"/>
    </dxf>
    <dxf>
      <alignment horizontal="general" vertical="center" textRotation="0" wrapText="0" indent="0" justifyLastLine="0" shrinkToFit="0" readingOrder="0"/>
      <border diagonalUp="0" diagonalDown="0">
        <left style="thin">
          <color theme="8"/>
        </left>
        <right/>
        <top/>
        <bottom/>
        <vertical/>
        <horizontal/>
      </border>
      <protection locked="0" hidden="0"/>
    </dxf>
    <dxf>
      <alignment horizontal="general" vertical="center" textRotation="0" wrapText="0" indent="0" justifyLastLine="0" shrinkToFit="0" readingOrder="0"/>
      <border diagonalUp="0" diagonalDown="0">
        <left style="thin">
          <color theme="8"/>
        </left>
        <right/>
        <top/>
        <bottom/>
        <vertical/>
        <horizontal/>
      </border>
      <protection locked="0" hidden="0"/>
    </dxf>
    <dxf>
      <alignment horizontal="general" vertical="center" textRotation="0" wrapText="0" indent="0" justifyLastLine="0" shrinkToFit="0" readingOrder="0"/>
      <border diagonalUp="0" diagonalDown="0">
        <left style="thin">
          <color theme="8"/>
        </left>
        <right/>
        <top/>
        <bottom/>
        <vertical/>
        <horizontal/>
      </border>
      <protection locked="0" hidden="0"/>
    </dxf>
    <dxf>
      <alignment horizontal="general" vertical="center" textRotation="0" wrapText="0" indent="0" justifyLastLine="0" shrinkToFit="0" readingOrder="0"/>
      <border diagonalUp="0" diagonalDown="0">
        <left style="thin">
          <color theme="8"/>
        </left>
        <right/>
        <top/>
        <bottom/>
        <vertical/>
        <horizontal/>
      </border>
    </dxf>
    <dxf>
      <font>
        <strike val="0"/>
        <outline val="0"/>
        <shadow val="0"/>
        <u val="none"/>
        <vertAlign val="baseline"/>
        <sz val="10"/>
        <color rgb="FF000000"/>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left style="thin">
          <color theme="0"/>
        </left>
        <right/>
        <top style="thin">
          <color theme="0" tint="-0.14996795556505021"/>
        </top>
        <bottom style="thin">
          <color theme="0" tint="-0.14996795556505021"/>
        </bottom>
      </border>
      <protection locked="1" hidden="0"/>
    </dxf>
    <dxf>
      <font>
        <strike val="0"/>
        <outline val="0"/>
        <shadow val="0"/>
        <u val="none"/>
        <vertAlign val="baseline"/>
        <sz val="10"/>
        <color rgb="FF000000"/>
        <name val="Calibri"/>
        <family val="2"/>
        <scheme val="minor"/>
      </font>
      <fill>
        <patternFill patternType="solid">
          <fgColor indexed="64"/>
          <bgColor theme="9" tint="0.79998168889431442"/>
        </patternFill>
      </fill>
      <alignment horizontal="general" vertical="center" textRotation="0" wrapText="1" indent="0" justifyLastLine="0" shrinkToFit="0" readingOrder="1"/>
      <border diagonalUp="0" diagonalDown="0">
        <left/>
        <right style="thin">
          <color theme="0"/>
        </right>
        <top style="thin">
          <color theme="0" tint="-0.14996795556505021"/>
        </top>
        <bottom style="thin">
          <color theme="0" tint="-0.14996795556505021"/>
        </bottom>
      </border>
      <protection locked="1" hidden="0"/>
    </dxf>
    <dxf>
      <border>
        <top style="thin">
          <color theme="0" tint="-0.14996795556505021"/>
        </top>
      </border>
    </dxf>
    <dxf>
      <border diagonalUp="0" diagonalDown="0">
        <left style="thin">
          <color theme="0"/>
        </left>
        <right style="thin">
          <color theme="0"/>
        </right>
        <top style="thin">
          <color theme="0"/>
        </top>
        <bottom style="thin">
          <color theme="0"/>
        </bottom>
      </border>
    </dxf>
    <dxf>
      <font>
        <strike val="0"/>
        <outline val="0"/>
        <shadow val="0"/>
        <vertAlign val="baseline"/>
        <name val="Calibri"/>
        <family val="2"/>
        <scheme val="minor"/>
      </font>
      <numFmt numFmtId="0" formatCode="General"/>
      <fill>
        <patternFill>
          <bgColor theme="0"/>
        </patternFill>
      </fill>
    </dxf>
    <dxf>
      <border>
        <bottom style="thin">
          <color theme="0"/>
        </bottom>
      </border>
    </dxf>
    <dxf>
      <font>
        <b/>
        <i val="0"/>
        <strike val="0"/>
        <condense val="0"/>
        <extend val="0"/>
        <outline val="0"/>
        <shadow val="0"/>
        <u val="none"/>
        <vertAlign val="baseline"/>
        <sz val="11"/>
        <color theme="0"/>
        <name val="Calibri"/>
        <family val="2"/>
        <scheme val="minor"/>
      </font>
      <numFmt numFmtId="0" formatCode="General"/>
      <fill>
        <patternFill patternType="solid">
          <fgColor rgb="FF97D8FF"/>
          <bgColor rgb="FFC00000"/>
        </patternFill>
      </fill>
      <alignment horizontal="center" vertical="bottom" textRotation="0" wrapText="1" indent="0" justifyLastLine="0" shrinkToFit="0" readingOrder="1"/>
      <border diagonalUp="0" diagonalDown="0">
        <left style="thin">
          <color theme="0"/>
        </left>
        <right style="thin">
          <color theme="0"/>
        </right>
        <top/>
        <bottom/>
        <vertical style="thin">
          <color theme="0"/>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right/>
        <top/>
        <bottom/>
        <vertical/>
        <horizontal/>
      </border>
    </dxf>
    <dxf>
      <font>
        <color rgb="FF9C0006"/>
      </font>
      <fill>
        <patternFill>
          <bgColor rgb="FFFFC7CE"/>
        </patternFill>
      </fill>
    </dxf>
    <dxf>
      <font>
        <color theme="0"/>
      </font>
      <fill>
        <patternFill>
          <fgColor theme="0"/>
          <bgColor theme="0"/>
        </patternFill>
      </fill>
      <border>
        <left/>
        <right/>
        <top/>
        <bottom/>
        <vertical/>
        <horizontal/>
      </border>
    </dxf>
    <dxf>
      <font>
        <color rgb="FF9C0006"/>
      </font>
      <fill>
        <patternFill>
          <bgColor rgb="FFFFC7C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C00000"/>
        </patternFill>
      </fill>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font>
      <numFmt numFmtId="164" formatCode="_(&quot;$&quot;* #,##0.00_);_(&quot;$&quot;* \(#,##0.00\);_(&quot;$&quot;* &quot;-&quot;??_);_(@_)"/>
      <alignment horizontal="general" vertical="center" textRotation="0" wrapText="0" indent="0" justifyLastLine="0" shrinkToFit="0" readingOrder="0"/>
      <border diagonalUp="0" diagonalDown="0" outline="0">
        <left/>
        <right style="thin">
          <color theme="0"/>
        </right>
        <top style="thin">
          <color theme="6" tint="0.39997558519241921"/>
        </top>
        <bottom style="thin">
          <color theme="6" tint="0.39997558519241921"/>
        </bottom>
      </border>
    </dxf>
    <dxf>
      <font>
        <b val="0"/>
        <i val="0"/>
        <strike val="0"/>
        <condense val="0"/>
        <extend val="0"/>
        <outline val="0"/>
        <shadow val="0"/>
        <u val="none"/>
        <vertAlign val="baseline"/>
        <sz val="11"/>
        <color theme="0"/>
        <name val="Calibri"/>
        <family val="2"/>
        <scheme val="minor"/>
      </font>
      <numFmt numFmtId="166" formatCode="[$-409]dd\-mmm\-yy;@"/>
      <fill>
        <patternFill patternType="solid">
          <fgColor indexed="64"/>
          <bgColor rgb="FFC00000"/>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left/>
        <right/>
        <top/>
        <bottom style="thin">
          <color theme="6" tint="0.39997558519241921"/>
        </bottom>
        <vertical/>
        <horizontal/>
      </border>
      <protection locked="0" hidden="0"/>
    </dxf>
    <dxf>
      <font>
        <b/>
        <i val="0"/>
        <strike val="0"/>
        <condense val="0"/>
        <extend val="0"/>
        <outline val="0"/>
        <shadow val="0"/>
        <u val="none"/>
        <vertAlign val="baseline"/>
        <sz val="11"/>
        <color auto="1"/>
        <name val="Calibri"/>
        <family val="2"/>
        <scheme val="minor"/>
      </font>
      <fill>
        <patternFill patternType="solid">
          <fgColor theme="6" tint="0.79998168889431442"/>
          <bgColor theme="7" tint="0.79998168889431442"/>
        </patternFill>
      </fill>
      <alignment horizontal="general" vertical="center" textRotation="0" wrapText="0" indent="0" justifyLastLine="0" shrinkToFit="0" readingOrder="0"/>
      <border diagonalUp="0" diagonalDown="0">
        <left/>
        <right/>
        <top/>
        <bottom style="thin">
          <color theme="6" tint="0.39997558519241921"/>
        </bottom>
        <vertical/>
        <horizontal/>
      </border>
    </dxf>
    <dxf>
      <font>
        <b/>
        <i val="0"/>
        <strike val="0"/>
        <condense val="0"/>
        <extend val="0"/>
        <outline val="0"/>
        <shadow val="0"/>
        <u val="none"/>
        <vertAlign val="baseline"/>
        <sz val="11"/>
        <color auto="1"/>
        <name val="Calibri"/>
        <family val="2"/>
        <scheme val="minor"/>
      </font>
      <numFmt numFmtId="164" formatCode="_(&quot;$&quot;* #,##0.00_);_(&quot;$&quot;* \(#,##0.00\);_(&quot;$&quot;* &quot;-&quot;??_);_(@_)"/>
      <fill>
        <patternFill patternType="solid">
          <fgColor indexed="64"/>
          <bgColor theme="9" tint="0.79998168889431442"/>
        </patternFill>
      </fill>
      <alignment horizontal="general" vertical="center" textRotation="0" wrapText="0" indent="0" justifyLastLine="0" shrinkToFit="0" readingOrder="0"/>
      <border diagonalUp="0" diagonalDown="0">
        <left/>
        <right style="thin">
          <color theme="9"/>
        </right>
        <top/>
        <bottom/>
        <vertical/>
        <horizontal/>
      </border>
    </dxf>
    <dxf>
      <font>
        <b val="0"/>
        <i val="0"/>
        <strike val="0"/>
        <condense val="0"/>
        <extend val="0"/>
        <outline val="0"/>
        <shadow val="0"/>
        <u val="none"/>
        <vertAlign val="baseline"/>
        <sz val="10"/>
        <color indexed="8"/>
        <name val="Calibri"/>
        <family val="2"/>
        <scheme val="minor"/>
      </font>
      <numFmt numFmtId="165" formatCode="_(* #,##0.00_);_(* \(#,##0.00\);_(* &quot;-&quot;??_);_(@_)"/>
      <alignment horizontal="left" vertical="center" textRotation="0" wrapText="1" indent="0" justifyLastLine="0" shrinkToFit="0" readingOrder="0"/>
      <protection locked="0" hidden="0"/>
    </dxf>
    <dxf>
      <border diagonalUp="0" diagonalDown="0">
        <left style="thin">
          <color theme="0"/>
        </left>
        <right style="thin">
          <color theme="0"/>
        </right>
        <top style="thin">
          <color theme="0"/>
        </top>
        <bottom style="thin">
          <color theme="0"/>
        </bottom>
      </border>
    </dxf>
    <dxf>
      <alignment vertical="center" textRotation="0" indent="0" justifyLastLine="0" shrinkToFit="0" readingOrder="0"/>
    </dxf>
    <dxf>
      <border>
        <bottom style="thin">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strike val="0"/>
        <outline val="0"/>
        <shadow val="0"/>
        <u val="none"/>
        <vertAlign val="baseline"/>
        <sz val="11"/>
        <color theme="0"/>
        <name val="Calibri"/>
        <family val="2"/>
        <scheme val="minor"/>
      </font>
      <fill>
        <patternFill patternType="solid">
          <fgColor indexed="64"/>
          <bgColor rgb="FFC0000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strike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auto="1"/>
        <name val="Calibri"/>
        <family val="2"/>
        <scheme val="minor"/>
      </font>
      <numFmt numFmtId="166" formatCode="[$-409]dd\-mmm\-yy;@"/>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font>
        <b/>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i val="0"/>
        <strike val="0"/>
        <condense val="0"/>
        <extend val="0"/>
        <outline val="0"/>
        <shadow val="0"/>
        <u val="none"/>
        <vertAlign val="baseline"/>
        <sz val="12"/>
        <color theme="0"/>
        <name val="Calibri"/>
        <family val="2"/>
        <scheme val="minor"/>
      </font>
      <fill>
        <patternFill patternType="solid">
          <fgColor indexed="64"/>
          <bgColor theme="1" tint="0.249977111117893"/>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color auto="1"/>
        <name val="Calibri"/>
        <family val="2"/>
        <scheme val="minor"/>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strike val="0"/>
        <outline val="0"/>
        <shadow val="0"/>
        <u val="none"/>
        <vertAlign val="baseline"/>
        <sz val="10"/>
        <name val="Calibri"/>
        <family val="2"/>
        <scheme val="minor"/>
      </font>
      <numFmt numFmtId="30" formatCode="@"/>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0"/>
        <name val="Calibri"/>
        <family val="2"/>
        <scheme val="minor"/>
      </font>
      <numFmt numFmtId="30" formatCode="@"/>
      <alignment horizontal="left" vertical="center" textRotation="0" wrapText="1" indent="0" justifyLastLine="0" shrinkToFit="0" readingOrder="0"/>
      <border diagonalUp="0" diagonalDown="0" outline="0">
        <left/>
        <right style="thin">
          <color theme="0"/>
        </right>
        <top style="thin">
          <color theme="0"/>
        </top>
        <bottom style="thin">
          <color theme="0"/>
        </bottom>
      </border>
      <protection locked="0" hidden="0"/>
    </dxf>
    <dxf>
      <border>
        <top style="thin">
          <color theme="0"/>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1"/>
        <name val="Calibri"/>
        <family val="2"/>
        <scheme val="minor"/>
      </font>
      <alignment vertical="center" textRotation="0" indent="0" justifyLastLine="0" shrinkToFit="0" readingOrder="0"/>
    </dxf>
    <dxf>
      <border>
        <bottom style="thin">
          <color theme="0"/>
        </bottom>
      </border>
    </dxf>
    <dxf>
      <fill>
        <patternFill patternType="solid">
          <fgColor indexed="64"/>
          <bgColor rgb="FFC00000"/>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strike val="0"/>
        <outline val="0"/>
        <shadow val="0"/>
        <u val="none"/>
        <vertAlign val="baseline"/>
        <sz val="11"/>
        <color theme="0"/>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medium">
          <color rgb="FF002060"/>
        </left>
        <right/>
        <top style="thin">
          <color theme="0"/>
        </top>
        <bottom style="thin">
          <color theme="0"/>
        </bottom>
      </border>
      <protection locked="1" hidden="0"/>
    </dxf>
    <dxf>
      <font>
        <strike val="0"/>
        <outline val="0"/>
        <shadow val="0"/>
        <u val="none"/>
        <vertAlign val="baseline"/>
        <sz val="10"/>
        <color theme="1"/>
        <name val="Calibri"/>
        <family val="2"/>
        <scheme val="minor"/>
      </font>
      <alignment horizontal="left"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0" indent="0" justifyLastLine="0" shrinkToFit="0" readingOrder="0"/>
    </dxf>
    <dxf>
      <font>
        <strike val="0"/>
        <outline val="0"/>
        <shadow val="0"/>
        <u val="none"/>
        <vertAlign val="baseline"/>
        <sz val="10"/>
        <color theme="1"/>
        <name val="Calibri"/>
        <family val="2"/>
        <scheme val="minor"/>
      </font>
      <alignment horizontal="left" vertical="center" textRotation="0" wrapText="0" indent="0" justifyLastLine="0" shrinkToFit="0" readingOrder="0"/>
    </dxf>
    <dxf>
      <font>
        <strike val="0"/>
        <outline val="0"/>
        <shadow val="0"/>
        <u val="none"/>
        <vertAlign val="baseline"/>
        <sz val="10"/>
        <color theme="1"/>
        <name val="Calibri"/>
        <family val="2"/>
        <scheme val="minor"/>
      </font>
      <alignment horizontal="left" vertical="center" textRotation="0" wrapText="0" indent="0" justifyLastLine="0" shrinkToFit="0" readingOrder="0"/>
      <protection locked="1" hidden="0"/>
    </dxf>
    <dxf>
      <alignment horizontal="left"/>
      <border diagonalUp="0" diagonalDown="0" outline="0">
        <left style="medium">
          <color rgb="FF002060"/>
        </left>
        <right/>
        <top/>
        <bottom/>
      </border>
      <protection locked="1" hidden="0"/>
    </dxf>
    <dxf>
      <border diagonalUp="0" diagonalDown="0">
        <left style="medium">
          <color theme="0"/>
        </left>
        <right style="medium">
          <color theme="0"/>
        </right>
        <top style="medium">
          <color theme="0"/>
        </top>
        <bottom style="medium">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medium">
          <color rgb="FF002060"/>
        </left>
        <right/>
        <top/>
        <bottom/>
      </border>
    </dxf>
    <dxf>
      <font>
        <b val="0"/>
        <i val="0"/>
        <strike val="0"/>
        <condense val="0"/>
        <extend val="0"/>
        <outline val="0"/>
        <shadow val="0"/>
        <u val="none"/>
        <vertAlign val="baseline"/>
        <sz val="11"/>
        <color auto="1"/>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rgb="FF002060"/>
        </left>
        <right style="medium">
          <color rgb="FF002060"/>
        </right>
        <top/>
        <bottom/>
        <vertical/>
        <horizontal/>
      </border>
    </dxf>
    <dxf>
      <font>
        <b val="0"/>
        <i val="0"/>
        <strike val="0"/>
        <condense val="0"/>
        <extend val="0"/>
        <outline val="0"/>
        <shadow val="0"/>
        <u val="none"/>
        <vertAlign val="baseline"/>
        <sz val="11"/>
        <color auto="1"/>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border outline="0">
        <left style="thin">
          <color theme="0" tint="-0.14993743705557422"/>
        </left>
      </border>
    </dxf>
    <dxf>
      <font>
        <i/>
        <strike val="0"/>
        <outline val="0"/>
        <shadow val="0"/>
        <u val="none"/>
        <vertAlign val="baseline"/>
        <sz val="9"/>
        <color theme="1"/>
        <name val="Calibri"/>
        <family val="2"/>
        <scheme val="minor"/>
      </font>
      <numFmt numFmtId="166" formatCode="[$-409]dd\-mmm\-yy;@"/>
      <alignment horizontal="center" vertical="center" textRotation="0" wrapText="0" indent="0" justifyLastLine="0" shrinkToFit="0" readingOrder="0"/>
      <border diagonalUp="0" diagonalDown="0">
        <left style="thin">
          <color theme="0" tint="-0.14996795556505021"/>
        </left>
        <right style="thin">
          <color theme="0" tint="-0.14993743705557422"/>
        </right>
        <top/>
        <bottom/>
      </border>
      <protection locked="1" hidden="0"/>
    </dxf>
    <dxf>
      <font>
        <b val="0"/>
        <i val="0"/>
        <strike val="0"/>
        <condense val="0"/>
        <extend val="0"/>
        <outline val="0"/>
        <shadow val="0"/>
        <u val="none"/>
        <vertAlign val="baseline"/>
        <sz val="11"/>
        <color theme="1"/>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border>
      <protection locked="0" hidden="0"/>
    </dxf>
    <dxf>
      <font>
        <b val="0"/>
        <i val="0"/>
        <strike val="0"/>
        <condense val="0"/>
        <extend val="0"/>
        <outline val="0"/>
        <shadow val="0"/>
        <u val="none"/>
        <vertAlign val="baseline"/>
        <sz val="11"/>
        <color theme="1"/>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font>
        <strike val="0"/>
        <outline val="0"/>
        <shadow val="0"/>
        <u val="none"/>
        <vertAlign val="baseline"/>
        <sz val="11"/>
        <color theme="1"/>
        <name val="Calibri"/>
        <family val="2"/>
        <scheme val="minor"/>
      </font>
      <numFmt numFmtId="166" formatCode="[$-409]dd\-mmm\-yy;@"/>
      <fill>
        <patternFill patternType="none">
          <fgColor indexed="64"/>
          <bgColor auto="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font>
        <b val="0"/>
        <i/>
        <strike val="0"/>
        <condense val="0"/>
        <extend val="0"/>
        <outline val="0"/>
        <shadow val="0"/>
        <u val="none"/>
        <vertAlign val="baseline"/>
        <sz val="11"/>
        <color theme="1"/>
        <name val="Calibri"/>
        <family val="2"/>
        <scheme val="minor"/>
      </font>
      <numFmt numFmtId="172" formatCode="d\-mmm\-yy"/>
      <fill>
        <patternFill patternType="solid">
          <fgColor indexed="64"/>
          <bgColor theme="0" tint="-4.9989318521683403E-2"/>
        </patternFill>
      </fill>
      <alignment horizontal="center" vertical="center" textRotation="0" wrapText="0" indent="0" justifyLastLine="0" shrinkToFit="0" readingOrder="0"/>
      <border outline="0">
        <right style="thin">
          <color theme="0" tint="-0.14996795556505021"/>
        </right>
      </border>
    </dxf>
    <dxf>
      <font>
        <b val="0"/>
        <i/>
        <strike val="0"/>
        <condense val="0"/>
        <extend val="0"/>
        <outline val="0"/>
        <shadow val="0"/>
        <u val="none"/>
        <vertAlign val="baseline"/>
        <sz val="11"/>
        <color rgb="FFC00000"/>
        <name val="Calibri"/>
        <family val="2"/>
        <scheme val="minor"/>
      </font>
      <numFmt numFmtId="166" formatCode="[$-409]dd\-mmm\-yy;@"/>
      <fill>
        <patternFill patternType="solid">
          <fgColor indexed="64"/>
          <bgColor theme="0" tint="-4.9989318521683403E-2"/>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rgb="FF002060"/>
        </left>
      </border>
    </dxf>
    <dxf>
      <font>
        <b/>
        <i val="0"/>
        <strike val="0"/>
        <condense val="0"/>
        <extend val="0"/>
        <outline val="0"/>
        <shadow val="0"/>
        <u val="none"/>
        <vertAlign val="baseline"/>
        <sz val="11"/>
        <color theme="0"/>
        <name val="Calibri"/>
        <family val="2"/>
        <scheme val="minor"/>
      </font>
      <fill>
        <patternFill patternType="solid">
          <fgColor indexed="64"/>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rgb="FFEDEDED"/>
      </font>
    </dxf>
    <dxf>
      <font>
        <color theme="0"/>
      </font>
    </dxf>
    <dxf>
      <font>
        <color rgb="FFEDEDED"/>
      </font>
    </dxf>
    <dxf>
      <font>
        <color theme="0"/>
      </font>
    </dxf>
    <dxf>
      <font>
        <color rgb="FFEDEDED"/>
      </font>
    </dxf>
    <dxf>
      <fill>
        <patternFill>
          <bgColor theme="0"/>
        </patternFill>
      </fill>
    </dxf>
    <dxf>
      <font>
        <b val="0"/>
        <i val="0"/>
      </font>
      <fill>
        <patternFill>
          <bgColor theme="0" tint="-4.9989318521683403E-2"/>
        </patternFill>
      </fill>
    </dxf>
    <dxf>
      <font>
        <b/>
        <i val="0"/>
        <color auto="1"/>
      </font>
      <fill>
        <patternFill>
          <bgColor rgb="FFFF9628"/>
        </patternFill>
      </fill>
    </dxf>
    <dxf>
      <fill>
        <patternFill patternType="none">
          <bgColor auto="1"/>
        </patternFill>
      </fill>
      <border>
        <left style="medium">
          <color rgb="FFFF9628"/>
        </left>
        <right style="medium">
          <color rgb="FFFF9628"/>
        </right>
        <top style="medium">
          <color rgb="FFFF9628"/>
        </top>
        <bottom style="medium">
          <color rgb="FFFF9628"/>
        </bottom>
        <vertical style="thin">
          <color rgb="FFFF9628"/>
        </vertical>
        <horizontal style="thin">
          <color rgb="FFFF9628"/>
        </horizontal>
      </border>
    </dxf>
    <dxf>
      <fill>
        <patternFill>
          <bgColor theme="0"/>
        </patternFill>
      </fill>
    </dxf>
    <dxf>
      <font>
        <b val="0"/>
        <i val="0"/>
      </font>
      <fill>
        <patternFill>
          <bgColor theme="0" tint="-4.9989318521683403E-2"/>
        </patternFill>
      </fill>
    </dxf>
    <dxf>
      <font>
        <color auto="1"/>
      </font>
      <fill>
        <patternFill>
          <bgColor rgb="FFFF9628"/>
        </patternFill>
      </fill>
    </dxf>
    <dxf>
      <fill>
        <patternFill patternType="none">
          <bgColor auto="1"/>
        </patternFill>
      </fill>
      <border>
        <left style="medium">
          <color rgb="FFFF9628"/>
        </left>
        <right style="medium">
          <color rgb="FFFF9628"/>
        </right>
        <top style="medium">
          <color rgb="FFFF9628"/>
        </top>
        <bottom style="medium">
          <color rgb="FFFF9628"/>
        </bottom>
        <vertical/>
        <horizontal style="thin">
          <color rgb="FFFF9628"/>
        </horizontal>
      </border>
    </dxf>
  </dxfs>
  <tableStyles count="2" defaultTableStyle="TableStyleMedium2" defaultPivotStyle="PivotStyleLight16">
    <tableStyle name="ECW Main Table" pivot="0" count="4" xr9:uid="{E8EB491D-D9E1-154F-AB9C-4654839F65A3}">
      <tableStyleElement type="wholeTable" dxfId="316"/>
      <tableStyleElement type="headerRow" dxfId="315"/>
      <tableStyleElement type="firstRowStripe" dxfId="314"/>
      <tableStyleElement type="secondRowStripe" dxfId="313"/>
    </tableStyle>
    <tableStyle name="Table Style 1" pivot="0" count="4" xr9:uid="{DB57934D-1015-FB41-BC70-DBD346453382}">
      <tableStyleElement type="wholeTable" dxfId="312"/>
      <tableStyleElement type="headerRow" dxfId="311"/>
      <tableStyleElement type="firstRowStripe" dxfId="310"/>
      <tableStyleElement type="secondRowStripe" dxfId="309"/>
    </tableStyle>
  </tableStyles>
  <colors>
    <mruColors>
      <color rgb="FFD3F4F0"/>
      <color rgb="FFD2D2D2"/>
      <color rgb="FFF2F2F2"/>
      <color rgb="FF5B9BD5"/>
      <color rgb="FF70AD47"/>
      <color rgb="FFFF9627"/>
      <color rgb="FFDF8629"/>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06/relationships/rdRichValue" Target="richData/rdrichvalue.xml"/><Relationship Id="rId23" Type="http://schemas.openxmlformats.org/officeDocument/2006/relationships/customXml" Target="../customXml/item5.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61383</xdr:colOff>
      <xdr:row>0</xdr:row>
      <xdr:rowOff>165100</xdr:rowOff>
    </xdr:from>
    <xdr:ext cx="891605" cy="320978"/>
    <xdr:pic>
      <xdr:nvPicPr>
        <xdr:cNvPr id="2" name="Picture 1">
          <a:extLst>
            <a:ext uri="{FF2B5EF4-FFF2-40B4-BE49-F238E27FC236}">
              <a16:creationId xmlns:a16="http://schemas.microsoft.com/office/drawing/2014/main" id="{BEEE713B-83C0-6D43-8EA8-9C23A3FADF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383" y="165100"/>
          <a:ext cx="891605" cy="3209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188383</xdr:colOff>
      <xdr:row>0</xdr:row>
      <xdr:rowOff>223242</xdr:rowOff>
    </xdr:from>
    <xdr:ext cx="800653" cy="288235"/>
    <xdr:pic>
      <xdr:nvPicPr>
        <xdr:cNvPr id="4" name="Picture 3">
          <a:extLst>
            <a:ext uri="{FF2B5EF4-FFF2-40B4-BE49-F238E27FC236}">
              <a16:creationId xmlns:a16="http://schemas.microsoft.com/office/drawing/2014/main" id="{2BFF2527-06D7-C741-824D-A109FE7DED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88383" y="223242"/>
          <a:ext cx="800653" cy="2882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228893</xdr:colOff>
      <xdr:row>0</xdr:row>
      <xdr:rowOff>137758</xdr:rowOff>
    </xdr:from>
    <xdr:ext cx="1028447" cy="370241"/>
    <xdr:pic>
      <xdr:nvPicPr>
        <xdr:cNvPr id="2" name="Picture 1">
          <a:extLst>
            <a:ext uri="{FF2B5EF4-FFF2-40B4-BE49-F238E27FC236}">
              <a16:creationId xmlns:a16="http://schemas.microsoft.com/office/drawing/2014/main" id="{C2A3EF58-55C4-4C41-BFE1-2CCC47E1AD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8893" y="137758"/>
          <a:ext cx="1028447" cy="37024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626235</xdr:colOff>
      <xdr:row>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51DFA39-D47D-2A4C-A52E-FEAACD628A34}"/>
                </a:ext>
              </a:extLst>
            </xdr14:cNvPr>
            <xdr14:cNvContentPartPr/>
          </xdr14:nvContentPartPr>
          <xdr14:nvPr macro=""/>
          <xdr14:xfrm>
            <a:off x="9551160" y="1388160"/>
            <a:ext cx="360" cy="360"/>
          </xdr14:xfrm>
        </xdr:contentPart>
      </mc:Choice>
      <mc:Fallback xmlns="">
        <xdr:pic>
          <xdr:nvPicPr>
            <xdr:cNvPr id="2" name="Ink 1">
              <a:extLst>
                <a:ext uri="{FF2B5EF4-FFF2-40B4-BE49-F238E27FC236}">
                  <a16:creationId xmlns:a16="http://schemas.microsoft.com/office/drawing/2014/main" id="{BDF2C7DE-C4F1-4BC4-A3E6-44FFC3DED2F2}"/>
                </a:ext>
              </a:extLst>
            </xdr:cNvPr>
            <xdr:cNvPicPr/>
          </xdr:nvPicPr>
          <xdr:blipFill>
            <a:blip xmlns:r="http://schemas.openxmlformats.org/officeDocument/2006/relationships" r:embed="rId2"/>
            <a:stretch>
              <a:fillRect/>
            </a:stretch>
          </xdr:blipFill>
          <xdr:spPr>
            <a:xfrm>
              <a:off x="9542160" y="1379160"/>
              <a:ext cx="18000" cy="18000"/>
            </a:xfrm>
            <a:prstGeom prst="rect">
              <a:avLst/>
            </a:prstGeom>
          </xdr:spPr>
        </xdr:pic>
      </mc:Fallback>
    </mc:AlternateContent>
    <xdr:clientData/>
  </xdr:oneCellAnchor>
  <xdr:oneCellAnchor>
    <xdr:from>
      <xdr:col>0</xdr:col>
      <xdr:colOff>207434</xdr:colOff>
      <xdr:row>0</xdr:row>
      <xdr:rowOff>118533</xdr:rowOff>
    </xdr:from>
    <xdr:ext cx="838200" cy="301752"/>
    <xdr:pic>
      <xdr:nvPicPr>
        <xdr:cNvPr id="4" name="Picture 3">
          <a:extLst>
            <a:ext uri="{FF2B5EF4-FFF2-40B4-BE49-F238E27FC236}">
              <a16:creationId xmlns:a16="http://schemas.microsoft.com/office/drawing/2014/main" id="{F2E07664-FD70-FB42-9FA7-E87C392FFE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07434" y="118533"/>
          <a:ext cx="838200" cy="30175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177800</xdr:colOff>
      <xdr:row>0</xdr:row>
      <xdr:rowOff>165100</xdr:rowOff>
    </xdr:from>
    <xdr:ext cx="1234722" cy="444500"/>
    <xdr:pic>
      <xdr:nvPicPr>
        <xdr:cNvPr id="3" name="Picture 2">
          <a:extLst>
            <a:ext uri="{FF2B5EF4-FFF2-40B4-BE49-F238E27FC236}">
              <a16:creationId xmlns:a16="http://schemas.microsoft.com/office/drawing/2014/main" id="{25517208-EFE5-C84B-8EE5-A10A094561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7800" y="165100"/>
          <a:ext cx="1234722" cy="444500"/>
        </a:xfrm>
        <a:prstGeom prst="rect">
          <a:avLst/>
        </a:prstGeom>
      </xdr:spPr>
    </xdr:pic>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2-21T04:32:07.657"/>
    </inkml:context>
    <inkml:brush xml:id="br0">
      <inkml:brushProperty name="width" value="0.05" units="cm"/>
      <inkml:brushProperty name="height" value="0.05" units="cm"/>
    </inkml:brush>
  </inkml:definitions>
  <inkml:trace contextRef="#ctx0" brushRef="#br0">0 0 32767</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04BE51F9-C673-4E7A-97EA-293800BEB8E7}" autoFormatId="16" applyNumberFormats="0" applyBorderFormats="0" applyFontFormats="0" applyPatternFormats="0" applyAlignmentFormats="0" applyWidthHeightFormats="0">
  <queryTableRefresh nextId="78">
    <queryTableFields count="44">
      <queryTableField id="1" name="Country" tableColumnId="1"/>
      <queryTableField id="2" name="Type of investment" tableColumnId="2"/>
      <queryTableField id="13" name="Grantee organization" tableColumnId="13"/>
      <queryTableField id="4" name="GM GRN" tableColumnId="4"/>
      <queryTableField id="5" name="GCL GRN" tableColumnId="5"/>
      <queryTableField id="17" name="Lead grantee" tableColumnId="3"/>
      <queryTableField id="18" name="Lead grantee GRN" tableColumnId="8"/>
      <queryTableField id="6" name="SC reference" tableColumnId="6"/>
      <queryTableField id="20" name="Current end date (auto)" tableColumnId="12"/>
      <queryTableField id="21" name="Grant status (auto)" tableColumnId="14"/>
      <queryTableField id="22" name="Duration" tableColumnId="15"/>
      <queryTableField id="39" name="Response" tableColumnId="21"/>
      <queryTableField id="7" name="Grant start date" tableColumnId="7"/>
      <queryTableField id="24" name="Funding source" tableColumnId="17"/>
      <queryTableField id="10" name="Grant end date" tableColumnId="10"/>
      <queryTableField id="11" name="Grant NCE date" tableColumnId="11"/>
      <queryTableField id="19" name="Excom approval date" tableColumnId="9"/>
      <queryTableField id="36" name="Covid-19 related" tableColumnId="18"/>
      <queryTableField id="37" name="MAR21 GRN" tableColumnId="19"/>
      <queryTableField id="38" name="M&amp;E GRN" tableColumnId="20"/>
      <queryTableField id="23" name="Parent organization" tableColumnId="16"/>
      <queryTableField id="40" name="Submission date" tableColumnId="22"/>
      <queryTableField id="53" name="Processing status" tableColumnId="23"/>
      <queryTableField id="54" name="Grantee(s) Selected" tableColumnId="24"/>
      <queryTableField id="55" name="Number of Grantee(s)" tableColumnId="25"/>
      <queryTableField id="56" name="Amount in USD" tableColumnId="26"/>
      <queryTableField id="57" name="PA Sent to FSO" tableColumnId="27"/>
      <queryTableField id="58" name="PA Date sent to FSO" tableColumnId="28"/>
      <queryTableField id="59" name="Required documents from FSO" tableColumnId="29"/>
      <queryTableField id="60" name="FSO Status" tableColumnId="30"/>
      <queryTableField id="61" name="Actions on FSO Feedback" tableColumnId="31"/>
      <queryTableField id="62" name="FTR Info Sent to Finance" tableColumnId="32"/>
      <queryTableField id="63" name="Date FTR info sent" tableColumnId="33"/>
      <queryTableField id="64" name="Missing Info" tableColumnId="34"/>
      <queryTableField id="65" name="Date cleared" tableColumnId="35"/>
      <queryTableField id="66" name="Date FTR Sent to FSO" tableColumnId="36"/>
      <queryTableField id="67" name="GCL Sent to Grantee" tableColumnId="37"/>
      <queryTableField id="68" name="Date GCL returned" tableColumnId="38"/>
      <queryTableField id="69" name="Date disbursed (1st)" tableColumnId="39"/>
      <queryTableField id="70" name="Focal point name" tableColumnId="40"/>
      <queryTableField id="71" name="ECW Focal point" tableColumnId="41"/>
      <queryTableField id="72" name="Grant description" tableColumnId="42"/>
      <queryTableField id="73" name="Focal point email" tableColumnId="43"/>
      <queryTableField id="77" name="Grant cancelled" tableColumnId="4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1" xr16:uid="{EABDBDCC-3925-4721-B685-D669D67FAE8E}" autoFormatId="16" applyNumberFormats="0" applyBorderFormats="0" applyFontFormats="0" applyPatternFormats="0" applyAlignmentFormats="0" applyWidthHeightFormats="0">
  <queryTableRefresh nextId="3">
    <queryTableFields count="2">
      <queryTableField id="1" name="GM GRN" tableColumnId="1"/>
      <queryTableField id="2" name="Amount in USD" tableColumnId="2"/>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E78ACD-57A0-144D-B97C-951B3654E38E}" name="ecw_finance_reporting_windows" displayName="ecw_finance_reporting_windows" ref="B15:P21" totalsRowShown="0" headerRowDxfId="303">
  <tableColumns count="15">
    <tableColumn id="1" xr3:uid="{33B9637B-3AB1-704B-8706-544DFD72BCD8}" name="Reporting period" dataDxfId="302"/>
    <tableColumn id="2" xr3:uid="{6636442B-6828-7B40-8320-1B51ACD49604}" name="Calendar Year" dataDxfId="301"/>
    <tableColumn id="3" xr3:uid="{762E69B0-3825-B547-A181-C2A70FBEF164}" name="Type of reporting" dataDxfId="300"/>
    <tableColumn id="4" xr3:uid="{AA700C19-7435-B747-80CF-6B8484F44567}" name="Report start date" dataDxfId="299"/>
    <tableColumn id="5" xr3:uid="{708929DF-8BE4-314E-9C12-B2CED0B7CB4E}" name="Report end date" dataDxfId="298"/>
    <tableColumn id="16" xr3:uid="{5DEC47FA-2665-A34F-B07F-A71DFCBB3370}" name="Submission Deadline" dataDxfId="297"/>
    <tableColumn id="8" xr3:uid="{314F4224-DB92-DB4B-AAE7-B535AEDC1146}" name="Submission status" dataDxfId="296"/>
    <tableColumn id="6" xr3:uid="{FC7A326E-818B-0E4F-8D73-E7936490C943}" name="Submission date" dataDxfId="295"/>
    <tableColumn id="19" xr3:uid="{1A7DED82-B94C-2B4B-84E6-0707E2F5576E}" name="Submitter email" dataDxfId="294"/>
    <tableColumn id="18" xr3:uid="{A82E7DE2-A850-1149-BCE5-73CB284ADDEE}" name="Certified by" dataDxfId="293"/>
    <tableColumn id="9" xr3:uid="{F7B7B28F-4C8A-4343-8592-B7F96A18ADA9}" name="Certifier signature_x000a_(add a picture)" dataDxfId="292"/>
    <tableColumn id="7" xr3:uid="{B43124C5-F275-1B40-867E-4DC859FCF5F5}" name="Finance team approval" dataDxfId="291"/>
    <tableColumn id="10" xr3:uid="{F01506B7-D529-F342-920B-BD37B4EE0B2A}" name="Date of follow up" dataDxfId="290"/>
    <tableColumn id="11" xr3:uid="{E80B2D5F-2204-4C66-AD21-FE59195535A6}" name="Date of approval" dataDxfId="289"/>
    <tableColumn id="13" xr3:uid="{A5B0194F-7C72-2F4E-A75F-29F39B15894A}" name="2021-GRID-Finance" dataDxfId="288">
      <calculatedColumnFormula>'General information'!$C$2</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65A9A63-1508-B440-80D7-1F679FAC3D6E}" name="ecw_finance_contacts" displayName="ecw_finance_contacts" ref="B26:G37" totalsRowShown="0" headerRowDxfId="287" tableBorderDxfId="286">
  <tableColumns count="6">
    <tableColumn id="1" xr3:uid="{5B1E6E36-F2A7-5645-B272-9B198220737D}" name="Focal point role" dataDxfId="285"/>
    <tableColumn id="2" xr3:uid="{BCA7F5D0-9227-0442-B02B-5441F4DA6E22}" name="Name" dataDxfId="284"/>
    <tableColumn id="3" xr3:uid="{450072B7-600F-8C44-AB4F-78D69663EB77}" name="Position" dataDxfId="283"/>
    <tableColumn id="4" xr3:uid="{A09CD572-C3E7-7A4B-AD93-421502B7D58E}" name="Email" dataDxfId="282"/>
    <tableColumn id="5" xr3:uid="{D36B807A-D30B-4347-ACE5-CEA652456043}" name="Organization" dataDxfId="281"/>
    <tableColumn id="6" xr3:uid="{E9BFC30B-BC63-7245-A071-B0F389FCBBCB}" name="2021-GRID-Finance" dataDxfId="280">
      <calculatedColumnFormula>'General information'!$C$2</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94B1C5-B139-2F42-A10C-16BC93985B33}" name="ecw_finance_budget_pc" displayName="ecw_finance_budget_pc" ref="B6:O22" totalsRowShown="0" headerRowDxfId="260" dataDxfId="258" headerRowBorderDxfId="259" tableBorderDxfId="257" totalsRowBorderDxfId="256">
  <tableColumns count="14">
    <tableColumn id="12" xr3:uid="{3614DD58-4C84-5146-BA35-30E7E0710D72}" name="Outcome" dataDxfId="255"/>
    <tableColumn id="2" xr3:uid="{2E034B92-E700-AA4F-9C27-4D839BC0AE00}" name="Output" dataDxfId="254"/>
    <tableColumn id="27" xr3:uid="{68E8A57A-AF45-6C48-B061-B5F5D6E0B35C}" name="Intervention" dataDxfId="253"/>
    <tableColumn id="9" xr3:uid="{F7558CBF-C1AC-0948-B8D2-C7D1B457F069}" name="Gender marker" dataDxfId="252" totalsRowDxfId="251"/>
    <tableColumn id="19" xr3:uid="{70AC3E55-889A-6143-A97E-8963057563F2}" name="Disability marker" dataDxfId="250" totalsRowDxfId="249"/>
    <tableColumn id="8" xr3:uid="{D8220B0B-95BE-C84A-A363-C5ECB8B0F179}" name="Total amount" dataDxfId="248" totalsRowDxfId="247">
      <calculatedColumnFormula>SUM(#REF!)</calculatedColumnFormula>
    </tableColumn>
    <tableColumn id="10" xr3:uid="{04B3F5DD-533E-3242-9296-F9A58F594C15}" name="New total amount" dataDxfId="246">
      <calculatedColumnFormula>SUM(#REF!)</calculatedColumnFormula>
    </tableColumn>
    <tableColumn id="3" xr3:uid="{C1E6243D-CE83-8949-AF71-70366EAAFA9B}" name="Variance" dataDxfId="245"/>
    <tableColumn id="21" xr3:uid="{C3633095-D601-C341-9BB2-489543AEE0DB}" name="Date of revision" dataDxfId="244"/>
    <tableColumn id="14" xr3:uid="{C8593D77-A94A-064F-BB1F-7780122F5DE8}" name="Comments on revision" dataDxfId="243"/>
    <tableColumn id="16" xr3:uid="{2E06FC04-82FC-B742-9668-3002C5C6CBD7}" name="Intervention code" dataDxfId="242">
      <calculatedColumnFormula>IFERROR(_xlfn.XLOOKUP(ecw_finance_budget_pc[[#This Row],[Intervention]],#REF!,intervention[Intervention code]),"")</calculatedColumnFormula>
    </tableColumn>
    <tableColumn id="1" xr3:uid="{F1DC37AB-C2A9-B14C-9243-AEAECDBA4433}" name="Gender marker list" dataDxfId="241"/>
    <tableColumn id="20" xr3:uid="{30BD194B-FDAB-754F-AD9B-49A5BAF854FB}" name="Type of cost" dataDxfId="240"/>
    <tableColumn id="13" xr3:uid="{77F8EED4-9E48-E74C-904B-52C97BE43052}" name="2021-GRID-Finance" dataDxfId="239" totalsRowDxfId="238">
      <calculatedColumnFormula>'General information'!$C$2</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95B7D61-D554-5A42-BED8-4D8472828813}" name="ecw_finance_budget_oc" displayName="ecw_finance_budget_oc" ref="B32:I38" totalsRowShown="0" headerRowDxfId="237" dataDxfId="235" headerRowBorderDxfId="236" tableBorderDxfId="234">
  <tableColumns count="8">
    <tableColumn id="1" xr3:uid="{4D5E9DC9-EB15-274F-936A-084241383096}" name="Cost description" dataDxfId="233"/>
    <tableColumn id="10" xr3:uid="{8FF91B6F-B9E3-A846-B9DB-573A2E1B07A3}" name="Total amount" dataDxfId="232">
      <calculatedColumnFormula>SUM(#REF!)</calculatedColumnFormula>
    </tableColumn>
    <tableColumn id="25" xr3:uid="{50D44F82-BB58-A14E-B7D3-FBC9EE285967}" name="Revised amount" dataDxfId="231">
      <calculatedColumnFormula>SUM(#REF!)</calculatedColumnFormula>
    </tableColumn>
    <tableColumn id="2" xr3:uid="{B3C351CB-790E-C447-B59D-B3508B7178AA}" name="Variance" dataDxfId="230"/>
    <tableColumn id="19" xr3:uid="{D14C96BD-33A3-B744-876A-7FC530C8E3E7}" name="Date of revision" dataDxfId="229"/>
    <tableColumn id="4" xr3:uid="{96155C70-5307-E840-AD6C-335E5613C6CC}" name="Comments on revision" dataDxfId="228"/>
    <tableColumn id="22" xr3:uid="{120EB90B-8D0E-4E41-84FC-08291E87FC25}" name="Type of cost" dataDxfId="227"/>
    <tableColumn id="23" xr3:uid="{B5F818B1-57DE-B442-90AC-01D458C5FE0E}" name="2021-GRID-Finance" dataDxfId="226">
      <calculatedColumnFormula>'General information'!$C$2</calculatedColumnFormula>
    </tableColumn>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3EF3C64-9218-204C-A3D9-D4ACF87F5C46}" name="ecw_finance_pc" displayName="ecw_finance_pc" ref="B23:I39" totalsRowShown="0" headerRowDxfId="189" dataDxfId="187" headerRowBorderDxfId="188" tableBorderDxfId="186" totalsRowBorderDxfId="185">
  <tableColumns count="8">
    <tableColumn id="1" xr3:uid="{26E04E07-7B3F-42CE-97C6-63229DE84F65}" name="Outcome" dataDxfId="184">
      <calculatedColumnFormula>_xlfn.IFNA(_xlfn.XLOOKUP(ecw_finance_pc[[#This Row],[Output (aggregated)]],ecw_finance_budget_pc[Output],ecw_finance_budget_pc[Outcome]),"")</calculatedColumnFormula>
    </tableColumn>
    <tableColumn id="2" xr3:uid="{AAF4F063-A672-486B-A034-38EC0DFD5A14}" name="Output (aggregated)" dataDxfId="183">
      <calculatedColumnFormula>IF('ADMIN - LISTS'!W3=0,"",'ADMIN - LISTS'!W3)</calculatedColumnFormula>
    </tableColumn>
    <tableColumn id="4" xr3:uid="{F53EE97C-3925-4FB2-9C7B-206B2904ABE3}" name="Reporting window 1 - Actual expenses" dataDxfId="182"/>
    <tableColumn id="5" xr3:uid="{AB9DAB4B-5298-4C10-849A-728D9D045F41}" name="Reporting window 2 - Actual expenses" dataDxfId="181" dataCellStyle="Currency"/>
    <tableColumn id="6" xr3:uid="{35F54DA2-0DBA-43E4-8781-F5AE33F42FC8}" name="Reporting window 3 - Actual expenses" dataDxfId="180" dataCellStyle="Currency"/>
    <tableColumn id="10" xr3:uid="{D445E2EB-5345-A940-90E5-78B14084C884}" name="Reporting window 4 - Actual expenses" dataDxfId="179" dataCellStyle="Currency"/>
    <tableColumn id="11" xr3:uid="{2B4B81E1-E38D-DD45-AADD-100A8A680DAF}" name="Reporting window 5 - Actual expenses" dataDxfId="178" dataCellStyle="Currency"/>
    <tableColumn id="3" xr3:uid="{6C4B53EE-4589-584C-85F8-B14730AE4289}" name="2021-GRID-Finance" dataDxfId="177">
      <calculatedColumnFormula>'General information'!$C$2</calculatedColumnFormula>
    </tableColumn>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B1627E-A1CA-9041-ADB0-91D881868559}" name="ecw_finance_expenditures_overview" displayName="ecw_finance_expenditures_overview" ref="B5:H11" totalsRowShown="0" headerRowDxfId="176" dataDxfId="174" headerRowBorderDxfId="175" tableBorderDxfId="173" totalsRowBorderDxfId="172">
  <tableColumns count="7">
    <tableColumn id="1" xr3:uid="{04E6E16A-9AEF-B244-AF60-1B6AF670A2DF}" name="Description" dataDxfId="171"/>
    <tableColumn id="2" xr3:uid="{DA6F1AB7-4262-BA41-AC41-C23DB9DC3B55}" name=" " dataDxfId="170"/>
    <tableColumn id="3" xr3:uid="{D7ED12DB-D1A9-C640-8144-630E40FBE134}" name="  " dataDxfId="169"/>
    <tableColumn id="4" xr3:uid="{BF4BEB57-AF20-A145-8014-88959EA5FB87}" name="Cumulative Expenditure" dataDxfId="168"/>
    <tableColumn id="5" xr3:uid="{B066CC59-F327-054B-A717-D8C1E4A58F2E}" name="Percentage" dataDxfId="167">
      <calculatedColumnFormula>IFERROR(SUM(ecw_finance_expenditures_overview[[#This Row],[Cumulative Expenditure]]/SUM(ecw_finance_expenditures_overview[Cumulative Expenditure])),0)</calculatedColumnFormula>
    </tableColumn>
    <tableColumn id="6" xr3:uid="{B24D9588-3317-F14D-B6E5-DAA77E719E76}" name="Helper" dataDxfId="166">
      <calculatedColumnFormula>'General information'!$C$2</calculatedColumnFormula>
    </tableColumn>
    <tableColumn id="7" xr3:uid="{7BE31D58-593F-6F43-A173-BC1889095C09}" name="2021-GRID-Finance" dataDxfId="165">
      <calculatedColumnFormula>'General information'!$C$2</calculatedColumnFormula>
    </tableColumn>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076C602-33D2-2A41-85F4-A1DA8D9E8966}" name="ecw_finance_oc" displayName="ecw_finance_oc" ref="B47:I53" totalsRowShown="0" headerRowDxfId="164" dataDxfId="163" tableBorderDxfId="162">
  <tableColumns count="8">
    <tableColumn id="1" xr3:uid="{0734142D-15E3-FB41-93A8-C671F32FFE52}" name="Expenditure description" dataDxfId="161"/>
    <tableColumn id="2" xr3:uid="{7560C291-E5EB-9F40-AAA2-AAD4E18977CD}" name="Helper" dataDxfId="160"/>
    <tableColumn id="17" xr3:uid="{FC7E5800-CF27-A343-A366-1D70A4DB7105}" name="Reporting window 1 - Actual expenses" dataDxfId="159"/>
    <tableColumn id="14" xr3:uid="{BCFB5F11-2199-0142-BE84-432CDFC9CB92}" name="Reporting window 2 - Actual expenses" dataDxfId="158"/>
    <tableColumn id="15" xr3:uid="{565F9BF6-156A-EF49-B141-D610B498F765}" name="Reporting window 3 - Actual expenses" dataDxfId="157" dataCellStyle="Currency"/>
    <tableColumn id="16" xr3:uid="{E833B6A6-9D2D-614B-AC0D-3615BDACCD6A}" name="Reporting window 4 - Actual expenses" dataDxfId="156" dataCellStyle="Currency"/>
    <tableColumn id="12" xr3:uid="{30A8748D-4DDD-294B-88E9-2BA0BAF72D6F}" name="Reporting window 5 - Actual expenses" dataDxfId="155" dataCellStyle="Currency"/>
    <tableColumn id="7" xr3:uid="{22924FAA-4189-394D-9053-4EC1A78130FF}" name="2021-GRID-Finance" dataDxfId="154">
      <calculatedColumnFormula>'General information'!$C$2</calculatedColumnFormula>
    </tableColumn>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D66B99-B8D5-9048-8E00-608D63A0C79E}" name="ecw_finance_project_cost" displayName="ecw_finance_project_cost" ref="B60:I65" totalsRowShown="0" headerRowDxfId="153" dataDxfId="152">
  <tableColumns count="8">
    <tableColumn id="1" xr3:uid="{A2AE341A-80B9-614B-B665-585691DEC508}" name="Type of expenditures" dataDxfId="151"/>
    <tableColumn id="2" xr3:uid="{F7F64DDE-9D04-B24B-9B8D-EAD580AFE958}" name="Helper" dataDxfId="150"/>
    <tableColumn id="3" xr3:uid="{1ED23461-6BDD-B941-80C5-60D3352320D9}" name="Reporting window 1 - Actual expenses" dataDxfId="149"/>
    <tableColumn id="9" xr3:uid="{CF1CC3E1-92B5-FD41-8F05-F087C561757F}" name="Reporting window 2 - Actual expenses" dataDxfId="148"/>
    <tableColumn id="11" xr3:uid="{506847B1-9599-014A-816A-A7A92B8FB123}" name="Reporting window 3 - Actual expenses" dataDxfId="147"/>
    <tableColumn id="12" xr3:uid="{B4262533-7514-6048-8508-EC29CAE9F1AB}" name="Reporting window 4 - Actual expenses" dataDxfId="146"/>
    <tableColumn id="14" xr3:uid="{ADF6197A-00B9-C448-A462-6F074A8A430E}" name="Reporting window 5 - Actual expenses" dataDxfId="145"/>
    <tableColumn id="23" xr3:uid="{852EC2E2-77B5-1549-B56D-7C52857D8212}" name="2021-GRID-Finance" dataDxfId="144">
      <calculatedColumnFormula>'General information'!$C$2</calculatedColumnFormula>
    </tableColumn>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B37FCC-D1E1-8542-BF84-ADAFA1D9B57B}" name="ecw_finance_dcm" displayName="ecw_finance_dcm" ref="B14:J37" totalsRowShown="0" headerRowDxfId="138" dataDxfId="137">
  <autoFilter ref="B14:J37" xr:uid="{1902C718-F264-8745-A9F7-B7A506A462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AA3F258-E53D-FD40-B1E1-DBBF730100D7}" name="Sub-grantee/IP - name_x000a_(please list only direct sub-grantees)*" dataDxfId="136"/>
    <tableColumn id="13" xr3:uid="{D67E1E5E-B54F-9943-8099-1C28D8312AA4}" name="Sub-grantee/IP - type" dataDxfId="135"/>
    <tableColumn id="3" xr3:uid="{50BDE620-B595-674E-8975-FDF2E37128F2}" name="Cumulative ECW funds transferred to partner in US$ since inception" dataDxfId="134"/>
    <tableColumn id="6" xr3:uid="{7F6FB898-73DE-534A-BF87-7F11906FF451}" name="Comments/Remarks" dataDxfId="133"/>
    <tableColumn id="5" xr3:uid="{0DAF2ECE-5485-F247-A9BA-EDA133EFE8AE}" name="Women Organization*" dataDxfId="132"/>
    <tableColumn id="10" xr3:uid="{0ABCBEC9-266E-EE49-B62B-41FCAAD43605}" name="Organization of Persons with Disabilities**" dataDxfId="131"/>
    <tableColumn id="11" xr3:uid="{3E6635B2-2F60-C845-9C9A-EFF9432809CF}" name="Refugee-Led Organization***" dataDxfId="130"/>
    <tableColumn id="12" xr3:uid="{0808D00F-5C17-D546-B763-4E9612A8B0C6}" name="Working with implementing partners" dataDxfId="129">
      <calculatedColumnFormula>$D$6</calculatedColumnFormula>
    </tableColumn>
    <tableColumn id="14" xr3:uid="{D7C442B2-82AF-C345-B320-C1323DE18754}" name="2021-GRID-Finance" dataDxfId="128">
      <calculatedColumnFormula>'General information'!$C$2</calculatedColumnFormula>
    </tableColumn>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A634455-CCF1-A548-8B6A-37682BF534FD}" name="ecw_finance_report_information" displayName="ecw_finance_report_information" ref="A14:M15" totalsRowShown="0" headerRowDxfId="127" dataDxfId="126">
  <tableColumns count="13">
    <tableColumn id="1" xr3:uid="{0F7B6FBF-A977-114A-899E-6E0A1E510E15}" name="Country" dataDxfId="125">
      <calculatedColumnFormula>'General information'!C6</calculatedColumnFormula>
    </tableColumn>
    <tableColumn id="2" xr3:uid="{8751E42A-559B-744D-AE01-7D21F8A8F15D}" name="Investment type" dataDxfId="124">
      <calculatedColumnFormula>'General information'!C7</calculatedColumnFormula>
    </tableColumn>
    <tableColumn id="3" xr3:uid="{34900E09-0132-EC41-8DFD-7644CB0B5BE7}" name="Grantee organization" dataDxfId="123">
      <calculatedColumnFormula>'General information'!C8</calculatedColumnFormula>
    </tableColumn>
    <tableColumn id="5" xr3:uid="{C8ABEB29-43E0-EB45-93A4-A4D019686BC5}" name="Covid-19 related report" dataDxfId="122">
      <calculatedColumnFormula>'General information'!C9</calculatedColumnFormula>
    </tableColumn>
    <tableColumn id="6" xr3:uid="{6BED8E51-7024-E648-9B4D-E8CD5B995A31}" name="ECW GCL GRN" dataDxfId="121">
      <calculatedColumnFormula>'General information'!F6</calculatedColumnFormula>
    </tableColumn>
    <tableColumn id="4" xr3:uid="{A6C0940B-42F7-534A-B16D-6616914B4E7D}" name="ECW internal GRN" dataDxfId="120">
      <calculatedColumnFormula>IF('General information'!F7="","",'General information'!F7)</calculatedColumnFormula>
    </tableColumn>
    <tableColumn id="7" xr3:uid="{C25BBD8F-B147-AB40-B6B2-5C030ACCB5F7}" name="SC number" dataDxfId="119">
      <calculatedColumnFormula>'General information'!F8</calculatedColumnFormula>
    </tableColumn>
    <tableColumn id="8" xr3:uid="{34F2C142-7E93-BB47-877E-C01AD0406160}" name="Grant start date" dataDxfId="118">
      <calculatedColumnFormula>'General information'!C10</calculatedColumnFormula>
    </tableColumn>
    <tableColumn id="9" xr3:uid="{044E1DE8-54F7-0D4B-81C1-DEBFD131A304}" name="Grant end date" dataDxfId="117">
      <calculatedColumnFormula>'General information'!C11</calculatedColumnFormula>
    </tableColumn>
    <tableColumn id="15" xr3:uid="{73292591-7B03-1F46-B554-72053700D607}" name="Extension date" dataDxfId="116">
      <calculatedColumnFormula>'General information'!C12</calculatedColumnFormula>
    </tableColumn>
    <tableColumn id="10" xr3:uid="{0087DD40-0631-AE40-83F5-7002BFC19222}" name="Total approved budget" dataDxfId="115">
      <calculatedColumnFormula>'General information'!I6</calculatedColumnFormula>
    </tableColumn>
    <tableColumn id="11" xr3:uid="{F666749B-E05B-884C-A19B-E9C8A748C9A6}" name="Date of approval" dataDxfId="114">
      <calculatedColumnFormula>IF('General information'!I7=0,"",'General information'!I7)</calculatedColumnFormula>
    </tableColumn>
    <tableColumn id="12" xr3:uid="{D23A8845-17CB-6840-8D05-06F29B9FDA89}" name="2021-GRID-Finance" dataDxfId="113">
      <calculatedColumnFormula>'General information'!C2</calculatedColumnFormula>
    </tableColumn>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4A4DF2F-36A3-144B-9384-ACB24AB03C7C}" name="ecw_finance_budget_totals" displayName="ecw_finance_budget_totals" ref="A19:G38" totalsRowShown="0" headerRowDxfId="112" dataDxfId="111">
  <tableColumns count="7">
    <tableColumn id="1" xr3:uid="{03878C94-813A-4E4B-8E98-CE76229FC35D}" name="Outcome/Output" dataDxfId="110">
      <calculatedColumnFormula>IF('A | Budget'!C45=0,"","Outcome 1 - "&amp;'A | Budget'!C45)</calculatedColumnFormula>
    </tableColumn>
    <tableColumn id="2" xr3:uid="{5272ACBD-A550-FF4A-9923-ABF258E986A5}" name="Costs" dataDxfId="109">
      <calculatedColumnFormula>'A | Budget'!D45</calculatedColumnFormula>
    </tableColumn>
    <tableColumn id="3" xr3:uid="{BFFC01AA-92B6-1644-B1E0-9A645AFFE75C}" name="Percentage cost" dataDxfId="108">
      <calculatedColumnFormula>'A | Budget'!E45</calculatedColumnFormula>
    </tableColumn>
    <tableColumn id="4" xr3:uid="{6183DD70-FE8E-DF44-AC65-6A17CC58CB5C}" name="Revised costs" dataDxfId="107">
      <calculatedColumnFormula>'A | Budget'!F45</calculatedColumnFormula>
    </tableColumn>
    <tableColumn id="5" xr3:uid="{3F989C8E-F880-864D-A114-EA5A60923864}" name="% change in budget line" dataDxfId="106">
      <calculatedColumnFormula>'A | Budget'!H45</calculatedColumnFormula>
    </tableColumn>
    <tableColumn id="6" xr3:uid="{787C73AF-3114-454D-866D-ECC2C276D2B8}" name="Comments" dataDxfId="105">
      <calculatedColumnFormula>IF('A | Budget'!I45=0,"",'A | Budget'!I45)</calculatedColumnFormula>
    </tableColumn>
    <tableColumn id="8" xr3:uid="{7E2960EC-6CF0-C848-882D-828D4DAABFD1}" name="2021-GRID-Finance" dataDxfId="104">
      <calculatedColumnFormula>'General information'!$C$2</calculatedColumnFormula>
    </tableColumn>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DD19967-E62F-411E-AED4-BD0E62D897A0}" name="Grants_DB" displayName="Grants_DB" ref="A1:AR379" tableType="queryTable" totalsRowShown="0">
  <autoFilter ref="A1:AR379" xr:uid="{9DD19967-E62F-411E-AED4-BD0E62D897A0}"/>
  <tableColumns count="44">
    <tableColumn id="1" xr3:uid="{50D8D6A3-0041-4E74-8586-8929B8ABA7ED}" uniqueName="1" name="Country" queryTableFieldId="1"/>
    <tableColumn id="2" xr3:uid="{161C4B20-7E1A-410B-8900-1D3EBFE0BF42}" uniqueName="2" name="Type of investment" queryTableFieldId="2" dataDxfId="103"/>
    <tableColumn id="13" xr3:uid="{9369671B-C4F4-4AD2-BC34-C368D0665CA2}" uniqueName="13" name="Grantee organization" queryTableFieldId="13"/>
    <tableColumn id="4" xr3:uid="{71077037-5AB4-4A6C-924F-6FACB38239A3}" uniqueName="4" name="GM GRN" queryTableFieldId="4" dataDxfId="102"/>
    <tableColumn id="5" xr3:uid="{D9B45FC1-21C9-4CEA-B522-A6EE43BB10BA}" uniqueName="5" name="GCL GRN" queryTableFieldId="5" dataDxfId="101"/>
    <tableColumn id="3" xr3:uid="{4D5381CC-2B1C-4582-9ABF-068419FC4392}" uniqueName="3" name="Lead grantee" queryTableFieldId="17" dataDxfId="100"/>
    <tableColumn id="8" xr3:uid="{AD182F28-82C3-491B-8065-FD9BF29753DE}" uniqueName="8" name="Lead grantee GRN" queryTableFieldId="18"/>
    <tableColumn id="6" xr3:uid="{8293E5C5-969D-402B-9DD2-E779CC0337F9}" uniqueName="6" name="SC reference" queryTableFieldId="6" dataDxfId="99"/>
    <tableColumn id="12" xr3:uid="{0F1FEC39-77E4-4E96-9483-5C7859548DB8}" uniqueName="12" name="Current end date (auto)" queryTableFieldId="20"/>
    <tableColumn id="14" xr3:uid="{18D02A69-CFBD-425C-923D-ACEE8F04C331}" uniqueName="14" name="Grant status (auto)" queryTableFieldId="21"/>
    <tableColumn id="15" xr3:uid="{948D60AE-C5C3-41AF-A9ED-97A617FF4CB1}" uniqueName="15" name="Duration" queryTableFieldId="22"/>
    <tableColumn id="21" xr3:uid="{09576BF3-FAB1-0345-8FA4-5C1A84B5FEE6}" uniqueName="21" name="Response" queryTableFieldId="39"/>
    <tableColumn id="7" xr3:uid="{51C308AC-909A-4EDF-B06C-28BD8E2F26FF}" uniqueName="7" name="Grant start date" queryTableFieldId="7" dataDxfId="98"/>
    <tableColumn id="17" xr3:uid="{E063AC35-31EF-478B-99EE-E391C44BAE79}" uniqueName="17" name="Funding source" queryTableFieldId="24" dataDxfId="97"/>
    <tableColumn id="10" xr3:uid="{1A834196-DBD2-4689-A5E1-397B9544FCCC}" uniqueName="10" name="Grant end date" queryTableFieldId="10" dataDxfId="96"/>
    <tableColumn id="11" xr3:uid="{179A3CF9-69B6-4B38-99EA-DDDEF6809EEE}" uniqueName="11" name="Grant NCE date" queryTableFieldId="11" dataDxfId="95"/>
    <tableColumn id="9" xr3:uid="{0CF3407F-FCAF-4187-BF5B-56534B8415EE}" uniqueName="9" name="Excom approval date" queryTableFieldId="19" dataDxfId="94"/>
    <tableColumn id="18" xr3:uid="{99633C3A-115E-4701-8FDE-CFF793339755}" uniqueName="18" name="Covid-19 related" queryTableFieldId="36" dataDxfId="93"/>
    <tableColumn id="19" xr3:uid="{ADE5E26D-CCB4-4B7A-92A5-B9E76BB09AC7}" uniqueName="19" name="MAR21 GRN" queryTableFieldId="37" dataDxfId="92"/>
    <tableColumn id="20" xr3:uid="{EC992944-3998-45CF-9BCE-01D4A5AEB039}" uniqueName="20" name="M&amp;E GRN" queryTableFieldId="38" dataDxfId="91"/>
    <tableColumn id="16" xr3:uid="{EB087B06-DA50-43F4-997C-3CC4BD2A89EE}" uniqueName="16" name="Parent organization" queryTableFieldId="23" dataDxfId="90"/>
    <tableColumn id="22" xr3:uid="{A3131C3E-7F3B-9F47-A957-2CEA3463F75F}" uniqueName="22" name="Submission date" queryTableFieldId="40" dataDxfId="89"/>
    <tableColumn id="23" xr3:uid="{88B09E6C-13D3-4923-8A25-A60A6BABA457}" uniqueName="23" name="Processing status" queryTableFieldId="53" dataDxfId="88"/>
    <tableColumn id="24" xr3:uid="{B10BB62E-94D5-4C1A-B1C0-99E4A830EA80}" uniqueName="24" name="Grantee(s) Selected" queryTableFieldId="54" dataDxfId="87"/>
    <tableColumn id="25" xr3:uid="{D5E3C29A-9A98-4E32-A81C-AB9D03CA129F}" uniqueName="25" name="Number of Grantee(s)" queryTableFieldId="55" dataDxfId="86"/>
    <tableColumn id="26" xr3:uid="{E83B250A-D61C-4046-BAE2-A0D7A55FD361}" uniqueName="26" name="Amount in USD" queryTableFieldId="56"/>
    <tableColumn id="27" xr3:uid="{1019C1B8-0EA2-4E12-A2B9-497409985BB1}" uniqueName="27" name="PA Sent to FSO" queryTableFieldId="57" dataDxfId="85"/>
    <tableColumn id="28" xr3:uid="{4578F66F-7728-40D1-B4DB-70A823B27D6A}" uniqueName="28" name="PA Date sent to FSO" queryTableFieldId="58" dataDxfId="84"/>
    <tableColumn id="29" xr3:uid="{C4D10EF5-9D10-457C-B205-B85028A51586}" uniqueName="29" name="Required documents from FSO" queryTableFieldId="59"/>
    <tableColumn id="30" xr3:uid="{05A256F1-9F88-4885-983D-6B8835875FCC}" uniqueName="30" name="FSO Status" queryTableFieldId="60" dataDxfId="83"/>
    <tableColumn id="31" xr3:uid="{4FFE78CC-AA3D-4C79-BF48-7B206D40B852}" uniqueName="31" name="Actions on FSO Feedback" queryTableFieldId="61"/>
    <tableColumn id="32" xr3:uid="{2C705430-3630-43CE-8B61-6FE79F9FF33D}" uniqueName="32" name="FTR Info Sent to Finance" queryTableFieldId="62" dataDxfId="82"/>
    <tableColumn id="33" xr3:uid="{D808471A-EC91-43E4-B8C9-83EED4A14467}" uniqueName="33" name="Date FTR info sent" queryTableFieldId="63" dataDxfId="81"/>
    <tableColumn id="34" xr3:uid="{05752CFF-0F6E-4592-931F-DB6C9541BB98}" uniqueName="34" name="Missing Info" queryTableFieldId="64" dataDxfId="80"/>
    <tableColumn id="35" xr3:uid="{5C94E18E-8727-423D-B7B9-C897B5E6020D}" uniqueName="35" name="Date cleared" queryTableFieldId="65" dataDxfId="79"/>
    <tableColumn id="36" xr3:uid="{3BEA1080-BAC1-41D8-B86A-E6C9384B00F3}" uniqueName="36" name="Date FTR Sent to FSO" queryTableFieldId="66" dataDxfId="78"/>
    <tableColumn id="37" xr3:uid="{044EEC0F-FE44-44E3-AE76-4797DDCE93FB}" uniqueName="37" name="GCL Sent to Grantee" queryTableFieldId="67" dataDxfId="77"/>
    <tableColumn id="38" xr3:uid="{4FC15DA8-F1AA-4AFB-81BC-2D73FCBDE8DE}" uniqueName="38" name="Date GCL returned" queryTableFieldId="68" dataDxfId="76"/>
    <tableColumn id="39" xr3:uid="{49CCAFFB-4BC2-4118-A21D-386E844A04A8}" uniqueName="39" name="Date disbursed (1st)" queryTableFieldId="69" dataDxfId="75"/>
    <tableColumn id="40" xr3:uid="{E92C7FB9-A450-451B-B377-272A576AD4D4}" uniqueName="40" name="Focal point name" queryTableFieldId="70" dataDxfId="74"/>
    <tableColumn id="41" xr3:uid="{A37E3605-B0E4-4756-8CE8-238836E92975}" uniqueName="41" name="ECW Focal point" queryTableFieldId="71"/>
    <tableColumn id="42" xr3:uid="{E03B3E2F-2D81-4EAB-A126-36096512F97D}" uniqueName="42" name="Grant description" queryTableFieldId="72" dataDxfId="73"/>
    <tableColumn id="43" xr3:uid="{AB070B6D-4552-4534-B8A9-425538885E0D}" uniqueName="43" name="Focal point email" queryTableFieldId="73" dataDxfId="72"/>
    <tableColumn id="44" xr3:uid="{9662F49F-7081-0241-8915-5EFA103D4413}" uniqueName="44" name="Grant cancelled" queryTableFieldId="77" dataDxfId="7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D1EF621-A943-4C39-A6AB-F428FF02BCE4}" name="Finance_DB___Grants_allocations" displayName="Finance_DB___Grants_allocations" ref="A1:B365" tableType="queryTable" totalsRowShown="0">
  <autoFilter ref="A1:B365" xr:uid="{CD1EF621-A943-4C39-A6AB-F428FF02BCE4}"/>
  <tableColumns count="2">
    <tableColumn id="1" xr3:uid="{F9FB2D2C-9A67-4488-90D6-AE74DA040DC6}" uniqueName="1" name="GM GRN" queryTableFieldId="1"/>
    <tableColumn id="2" xr3:uid="{B6D8CB8F-5A92-4769-B4FA-04DB3E76D57B}" uniqueName="2" name="Amount in USD" queryTableFieldId="2"/>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D79B10-870D-D142-939B-D5BC26CDC22C}" name="organization_type" displayName="organization_type" ref="A2:A7" totalsRowShown="0" headerRowDxfId="68" dataDxfId="67">
  <autoFilter ref="A2:A7" xr:uid="{D7E2C0CE-BACD-2E4C-8D43-091EB94E79ED}"/>
  <sortState xmlns:xlrd2="http://schemas.microsoft.com/office/spreadsheetml/2017/richdata2" ref="A3:A7">
    <sortCondition ref="A2:A7"/>
  </sortState>
  <tableColumns count="1">
    <tableColumn id="1" xr3:uid="{CEB98D6F-AA4F-364F-8D59-42627E486568}" name="Type of organization" dataDxfId="66"/>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6662C0-B34A-AD40-821E-C4659D00AB9E}" name="yes_no" displayName="yes_no" ref="C2:C4" totalsRowShown="0" headerRowDxfId="65" dataDxfId="64">
  <autoFilter ref="C2:C4" xr:uid="{204D723F-CF10-6948-9C7B-205725FFBDC3}"/>
  <tableColumns count="1">
    <tableColumn id="1" xr3:uid="{41C002A3-30D8-1E4B-A40C-F6B969EF1E0E}" name="Yes-No" dataDxfId="63"/>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BD1892-3D8D-0E4D-A451-67243B557F04}" name="Table16" displayName="Table16" ref="E2:E10" totalsRowShown="0" headerRowDxfId="62" dataDxfId="61">
  <autoFilter ref="E2:E10" xr:uid="{50DA921E-141D-B84E-B6B6-A8D17CAB17A5}"/>
  <tableColumns count="1">
    <tableColumn id="1" xr3:uid="{2C9D339A-711E-174D-9DF1-950925E0E7D6}" name="Year" dataDxfId="60"/>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D7DE83-B02C-3448-9CE4-17DD0EA4B971}" name="Table18" displayName="Table18" ref="G2:G5" totalsRowShown="0" headerRowDxfId="59" dataDxfId="58" dataCellStyle="Normal 2">
  <autoFilter ref="G2:G5" xr:uid="{04D6CDC1-59DC-B547-9782-57069A19DB6C}"/>
  <tableColumns count="1">
    <tableColumn id="1" xr3:uid="{7CED052D-0DE2-E04B-83FD-ECA87F89C45C}" name="Focal point role" dataDxfId="57" dataCellStyle="Normal 2"/>
  </tableColumns>
  <tableStyleInfo name="TableStyleMedium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F5CC14-97EF-CF42-8D0A-77D935AE7530}" name="Table6" displayName="Table6" ref="I2:I7" totalsRowShown="0" headerRowDxfId="56" dataDxfId="55" dataCellStyle="Normal 2">
  <autoFilter ref="I2:I7" xr:uid="{03CDE65D-0904-1146-B336-E8926CBB642B}"/>
  <tableColumns count="1">
    <tableColumn id="1" xr3:uid="{CD3FEA32-B452-9849-B0BD-7B97C8A6009E}" name="Type of Grant" dataDxfId="54" dataCellStyle="Normal 2"/>
  </tableColumns>
  <tableStyleInfo name="TableStyleMedium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B9EBE4-DF85-DB49-BA6F-E2B078BB3B10}" name="Table610" displayName="Table610" ref="K2:K4" totalsRowShown="0" headerRowDxfId="53" dataDxfId="52" dataCellStyle="Normal 2">
  <autoFilter ref="K2:K4" xr:uid="{463093C8-076B-564A-ABC1-B3874E4ECE27}"/>
  <tableColumns count="1">
    <tableColumn id="1" xr3:uid="{37110563-967E-4F47-A039-8B997F65E92E}" name="Type of agency" dataDxfId="51" dataCellStyle="Normal 2"/>
  </tableColumns>
  <tableStyleInfo name="TableStyleMedium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20BAC3-2912-9E47-92A3-9830BD379E01}" name="Table615" displayName="Table615" ref="M2:M5" totalsRowShown="0" headerRowDxfId="50" dataDxfId="49" dataCellStyle="Normal 2">
  <autoFilter ref="M2:M5" xr:uid="{2780C320-F8D5-3549-BE90-5D3A49349855}"/>
  <tableColumns count="1">
    <tableColumn id="1" xr3:uid="{45D6C8DC-A3B7-544E-B28A-1A2C8EEBECF6}" name="Role" dataDxfId="48" dataCellStyle="Normal 2"/>
  </tableColumns>
  <tableStyleInfo name="ECW Main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89B4F9E-2B84-3846-95CD-4EF70B66AA22}" name="tbl_cost_type" displayName="tbl_cost_type" ref="S2:S4" totalsRowShown="0" headerRowDxfId="47" dataDxfId="46">
  <autoFilter ref="S2:S4" xr:uid="{889B4F9E-2B84-3846-95CD-4EF70B66AA22}"/>
  <tableColumns count="1">
    <tableColumn id="1" xr3:uid="{695BAC9A-1760-0F47-A1D3-EDF70990F5FC}" name="Type" dataDxfId="45"/>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AA65E9-303E-774A-9259-C287FD0871EA}" name="years" displayName="years" ref="U2:U22" totalsRowShown="0" headerRowDxfId="44" dataDxfId="43">
  <autoFilter ref="U2:U22" xr:uid="{50DA921E-141D-B84E-B6B6-A8D17CAB17A5}"/>
  <sortState xmlns:xlrd2="http://schemas.microsoft.com/office/spreadsheetml/2017/richdata2" ref="E3:E22">
    <sortCondition ref="E2:E22"/>
  </sortState>
  <tableColumns count="1">
    <tableColumn id="1" xr3:uid="{2C9D339A-711E-174D-9DF1-950925E0E7D6}" name="Year" dataDxfId="42"/>
  </tableColumns>
  <tableStyleInfo name="ECW Main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21302C-CB22-6B41-A869-3F3AD5C43265}" name="ReportType" displayName="ReportType" ref="O2:O6" totalsRowShown="0" headerRowDxfId="41" dataDxfId="40" dataCellStyle="Normal 2">
  <autoFilter ref="O2:O6" xr:uid="{B521302C-CB22-6B41-A869-3F3AD5C43265}"/>
  <tableColumns count="1">
    <tableColumn id="1" xr3:uid="{F43954C5-EB57-1945-87FD-D800B999D2DF}" name="Type of report" dataDxfId="39" dataCellStyle="Normal 2"/>
  </tableColumns>
  <tableStyleInfo name="ECW Main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74D7E1-18F6-0744-A487-9E938B1CC06C}" name="months" displayName="months" ref="Z2:AD14" totalsRowShown="0" headerRowDxfId="38" dataDxfId="37">
  <autoFilter ref="Z2:AD14" xr:uid="{1274D7E1-18F6-0744-A487-9E938B1CC06C}"/>
  <tableColumns count="5">
    <tableColumn id="1" xr3:uid="{5B786AB3-4D57-A94E-81E4-352FA8C52DF3}" name="Month" dataDxfId="36"/>
    <tableColumn id="2" xr3:uid="{66DA38BD-3E1F-FA45-BC23-705A51AC3FA5}" name="Report" dataDxfId="35"/>
    <tableColumn id="4" xr3:uid="{DC01D0EE-2715-9C48-B932-0CABD10986E4}" name="Report start date" dataDxfId="34">
      <calculatedColumnFormula>DATE(YEAR('General information'!C10),1,1)</calculatedColumnFormula>
    </tableColumn>
    <tableColumn id="5" xr3:uid="{FB48DCBD-08D7-FA42-8A29-4E06A64DE506}" name="First report end date" dataDxfId="33">
      <calculatedColumnFormula>DATE(YEAR('General information'!$C$10),6,30)</calculatedColumnFormula>
    </tableColumn>
    <tableColumn id="3" xr3:uid="{DA5A9AB4-6ACC-0F46-90F1-48ABAA24713E}" name="Last report end date" dataDxfId="32">
      <calculatedColumnFormula>DATE(YEAR(MAX('General information'!$C$11:$C$12)),12,31)</calculatedColumnFormula>
    </tableColumn>
  </tableColumns>
  <tableStyleInfo name="ECW Main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2844BC6-01E4-FD4F-9505-7DB4F2CD57C1}" name="tbl_disability_marker" displayName="tbl_disability_marker" ref="AH2:AH6" totalsRowShown="0" headerRowDxfId="31" dataDxfId="30">
  <autoFilter ref="AH2:AH6" xr:uid="{B2844BC6-01E4-FD4F-9505-7DB4F2CD57C1}"/>
  <tableColumns count="1">
    <tableColumn id="1" xr3:uid="{B20027D1-C969-E845-AE9B-4723D14B05A3}" name="Disability marker" dataDxfId="29"/>
  </tableColumns>
  <tableStyleInfo name="ECW Main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3ACAE79-1E7C-6E47-8941-992FA34623B0}" name="budget_line" displayName="budget_line" ref="AJ2:AJ7" totalsRowShown="0" headerRowDxfId="28" dataDxfId="27">
  <autoFilter ref="AJ2:AJ7" xr:uid="{43ACAE79-1E7C-6E47-8941-992FA34623B0}"/>
  <tableColumns count="1">
    <tableColumn id="1" xr3:uid="{B93DB5BE-9B90-934B-8609-52B69000C4CE}" name="Line" dataDxfId="26"/>
  </tableColumns>
  <tableStyleInfo name="ECW Main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CCAD1E8-B4B6-4405-9A88-020A74D99E6E}" name="tbl_countries" displayName="tbl_countries" ref="Q2:Q224" totalsRowShown="0" headerRowDxfId="25" dataDxfId="23" headerRowBorderDxfId="24">
  <autoFilter ref="Q2:Q224" xr:uid="{5CCAD1E8-B4B6-4405-9A88-020A74D99E6E}"/>
  <tableColumns count="1">
    <tableColumn id="1" xr3:uid="{01151C66-DFAF-4EA3-9AEC-F5244FF35A82}" name="Countries" dataDxfId="22"/>
  </tableColumns>
  <tableStyleInfo name="ECW Main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503DB1D-E111-CE45-A846-7E577A2EF214}" name="intervention" displayName="intervention" ref="AL2:AM28" totalsRowShown="0" headerRowDxfId="21" dataDxfId="20">
  <autoFilter ref="AL2:AM28" xr:uid="{7503DB1D-E111-CE45-A846-7E577A2EF214}"/>
  <sortState xmlns:xlrd2="http://schemas.microsoft.com/office/spreadsheetml/2017/richdata2" ref="AL3:AM27">
    <sortCondition ref="AL2:AL27"/>
  </sortState>
  <tableColumns count="2">
    <tableColumn id="3" xr3:uid="{A178F250-1845-CD4F-9CAC-A8AE1CB62663}" name="Intervention" dataDxfId="19"/>
    <tableColumn id="2" xr3:uid="{1E30E4B0-D5A4-EB40-ADF7-D6697D44D6FC}" name="Intervention code" dataDxfId="18"/>
  </tableColumns>
  <tableStyleInfo name="ECW Main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2773F-031A-B64E-9087-8B2E8751CFA3}" name="gender_targeted" displayName="gender_targeted" ref="AF2:AF5" totalsRowShown="0" headerRowDxfId="17" dataDxfId="15" headerRowBorderDxfId="16" tableBorderDxfId="14">
  <autoFilter ref="AF2:AF5" xr:uid="{B512773F-031A-B64E-9087-8B2E8751CFA3}"/>
  <tableColumns count="1">
    <tableColumn id="1" xr3:uid="{9C0926E7-E8BA-534C-87D5-E29057F4A52C}" name="Gender targeted" dataDxfId="13"/>
  </tableColumns>
  <tableStyleInfo name="ECW Main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BD8C451-0A93-2841-9388-D8B13BC9D6FE}" name="reporting_window_approval" displayName="reporting_window_approval" ref="A17:A19" totalsRowShown="0" headerRowDxfId="12" dataDxfId="11">
  <autoFilter ref="A17:A19" xr:uid="{8BD8C451-0A93-2841-9388-D8B13BC9D6FE}"/>
  <tableColumns count="1">
    <tableColumn id="1" xr3:uid="{A2C4667D-AE79-4A4D-981E-65C7F30115FB}" name="Approval" dataDxfId="1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C1B923C-7021-9C48-AAB9-C842386E2256}" name="tbl_submission_status" displayName="tbl_submission_status" ref="C17:C20" totalsRowShown="0">
  <autoFilter ref="C17:C20" xr:uid="{6C1B923C-7021-9C48-AAB9-C842386E2256}"/>
  <tableColumns count="1">
    <tableColumn id="1" xr3:uid="{92F1510A-5F5E-A04A-8C1D-01CFA53EF1F0}" name="Submission statu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D7C4B63-8AF2-5845-84DC-F139CEEAC166}" name="specify_yes_no" displayName="specify_yes_no" ref="C6:C9" totalsRowShown="0" headerRowDxfId="9" dataDxfId="7" headerRowBorderDxfId="8" tableBorderDxfId="6">
  <autoFilter ref="C6:C9" xr:uid="{2D7C4B63-8AF2-5845-84DC-F139CEEAC166}"/>
  <tableColumns count="1">
    <tableColumn id="1" xr3:uid="{44D16232-F09E-7E47-B202-A495FB394A41}" name="Yes/No" dataDxfId="5"/>
  </tableColumns>
  <tableStyleInfo name="ECW Main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9A70719-C3A6-7945-8813-1EE21AAC4ED5}" name="intervention_gender_code" displayName="intervention_gender_code" ref="AO2:AQ96" totalsRowShown="0" headerRowDxfId="4" dataDxfId="3">
  <autoFilter ref="AO2:AQ96" xr:uid="{79A70719-C3A6-7945-8813-1EE21AAC4ED5}"/>
  <sortState xmlns:xlrd2="http://schemas.microsoft.com/office/spreadsheetml/2017/richdata2" ref="AO3:AQ96">
    <sortCondition ref="AO2:AO96"/>
  </sortState>
  <tableColumns count="3">
    <tableColumn id="1" xr3:uid="{D508110D-20F4-B644-B222-74F209B48ADD}" name="Intervention area" dataDxfId="2"/>
    <tableColumn id="2" xr3:uid="{505DA4D6-FA2A-784A-A5AD-3C6D3972B751}" name="Type of investment" dataDxfId="1"/>
    <tableColumn id="3" xr3:uid="{2E1F1E75-1CF2-E94C-B8B7-5E9A42227A8F}" name="Gender mark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18" Type="http://schemas.openxmlformats.org/officeDocument/2006/relationships/table" Target="../tables/table30.xml"/><Relationship Id="rId3" Type="http://schemas.openxmlformats.org/officeDocument/2006/relationships/table" Target="../tables/table15.xml"/><Relationship Id="rId21" Type="http://schemas.openxmlformats.org/officeDocument/2006/relationships/table" Target="../tables/table33.xml"/><Relationship Id="rId7" Type="http://schemas.openxmlformats.org/officeDocument/2006/relationships/table" Target="../tables/table19.xml"/><Relationship Id="rId12" Type="http://schemas.openxmlformats.org/officeDocument/2006/relationships/table" Target="../tables/table24.xml"/><Relationship Id="rId17" Type="http://schemas.openxmlformats.org/officeDocument/2006/relationships/table" Target="../tables/table29.xml"/><Relationship Id="rId2" Type="http://schemas.openxmlformats.org/officeDocument/2006/relationships/table" Target="../tables/table14.xml"/><Relationship Id="rId16" Type="http://schemas.openxmlformats.org/officeDocument/2006/relationships/table" Target="../tables/table28.xml"/><Relationship Id="rId20" Type="http://schemas.openxmlformats.org/officeDocument/2006/relationships/table" Target="../tables/table32.xml"/><Relationship Id="rId1" Type="http://schemas.openxmlformats.org/officeDocument/2006/relationships/printerSettings" Target="../printerSettings/printerSettings7.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19" Type="http://schemas.openxmlformats.org/officeDocument/2006/relationships/table" Target="../tables/table31.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DCCEB-2BE1-1540-9242-2A50823BA70D}">
  <sheetPr codeName="Sheet1">
    <tabColor rgb="FFFF9627"/>
  </sheetPr>
  <dimension ref="A1:M66"/>
  <sheetViews>
    <sheetView showGridLines="0" tabSelected="1" zoomScaleNormal="100" workbookViewId="0">
      <pane ySplit="1" topLeftCell="A24" activePane="bottomLeft" state="frozen"/>
      <selection activeCell="E17" sqref="E17"/>
      <selection pane="bottomLeft" activeCell="B15" sqref="B15:M30"/>
    </sheetView>
  </sheetViews>
  <sheetFormatPr defaultColWidth="11.33203125" defaultRowHeight="14.4"/>
  <cols>
    <col min="1" max="1" width="5" customWidth="1"/>
    <col min="2" max="2" width="8.6640625" customWidth="1"/>
    <col min="3" max="6" width="33.21875" customWidth="1"/>
    <col min="7" max="7" width="6.77734375" customWidth="1"/>
    <col min="8" max="8" width="13.33203125" style="29" customWidth="1"/>
  </cols>
  <sheetData>
    <row r="1" spans="1:13" ht="55.05" customHeight="1">
      <c r="A1" s="5"/>
      <c r="C1" s="499" t="s">
        <v>0</v>
      </c>
      <c r="D1" s="499"/>
      <c r="E1" s="499"/>
      <c r="F1" s="499"/>
      <c r="G1" s="499"/>
    </row>
    <row r="2" spans="1:13" ht="21" customHeight="1" thickBot="1">
      <c r="B2" s="196"/>
      <c r="C2" s="196"/>
      <c r="D2" s="196"/>
      <c r="E2" s="196"/>
      <c r="F2" s="196"/>
      <c r="G2" s="196"/>
    </row>
    <row r="3" spans="1:13" ht="28.05" customHeight="1">
      <c r="B3" s="500" t="s">
        <v>1</v>
      </c>
      <c r="C3" s="501"/>
      <c r="D3" s="501"/>
      <c r="E3" s="501"/>
      <c r="F3" s="501"/>
      <c r="G3" s="501"/>
      <c r="H3" s="501"/>
      <c r="I3" s="501"/>
      <c r="J3" s="501"/>
      <c r="K3" s="501"/>
      <c r="L3" s="501"/>
      <c r="M3" s="502"/>
    </row>
    <row r="4" spans="1:13" ht="106.95" customHeight="1" thickBot="1">
      <c r="B4" s="503" t="s">
        <v>2</v>
      </c>
      <c r="C4" s="504"/>
      <c r="D4" s="504"/>
      <c r="E4" s="504"/>
      <c r="F4" s="504"/>
      <c r="G4" s="504"/>
      <c r="H4" s="504"/>
      <c r="I4" s="504"/>
      <c r="J4" s="504"/>
      <c r="K4" s="504"/>
      <c r="L4" s="504"/>
      <c r="M4" s="505"/>
    </row>
    <row r="5" spans="1:13" ht="15" thickBot="1"/>
    <row r="6" spans="1:13" ht="31.05" customHeight="1">
      <c r="B6" s="506" t="s">
        <v>3</v>
      </c>
      <c r="C6" s="507"/>
      <c r="D6" s="507"/>
      <c r="E6" s="507"/>
      <c r="F6" s="507"/>
      <c r="G6" s="507"/>
      <c r="H6" s="507"/>
      <c r="I6" s="507"/>
      <c r="J6" s="507"/>
      <c r="K6" s="507"/>
      <c r="L6" s="507"/>
      <c r="M6" s="508"/>
    </row>
    <row r="7" spans="1:13" ht="409.05" customHeight="1">
      <c r="B7" s="509" t="s">
        <v>2195</v>
      </c>
      <c r="C7" s="473"/>
      <c r="D7" s="473"/>
      <c r="E7" s="473"/>
      <c r="F7" s="473"/>
      <c r="G7" s="473"/>
      <c r="H7" s="473"/>
      <c r="I7" s="473"/>
      <c r="J7" s="473"/>
      <c r="K7" s="473"/>
      <c r="L7" s="473"/>
      <c r="M7" s="510"/>
    </row>
    <row r="8" spans="1:13" ht="409.05" customHeight="1" thickBot="1">
      <c r="B8" s="511"/>
      <c r="C8" s="512"/>
      <c r="D8" s="512"/>
      <c r="E8" s="512"/>
      <c r="F8" s="512"/>
      <c r="G8" s="512"/>
      <c r="H8" s="512"/>
      <c r="I8" s="512"/>
      <c r="J8" s="512"/>
      <c r="K8" s="512"/>
      <c r="L8" s="512"/>
      <c r="M8" s="513"/>
    </row>
    <row r="9" spans="1:13" ht="15" thickBot="1">
      <c r="I9" s="244" t="s">
        <v>4</v>
      </c>
    </row>
    <row r="10" spans="1:13" ht="27" customHeight="1">
      <c r="B10" s="496" t="s">
        <v>5</v>
      </c>
      <c r="C10" s="497"/>
      <c r="D10" s="497"/>
      <c r="E10" s="497"/>
      <c r="F10" s="497"/>
      <c r="G10" s="497"/>
      <c r="H10" s="497"/>
      <c r="I10" s="497"/>
      <c r="J10" s="497"/>
      <c r="K10" s="497"/>
      <c r="L10" s="497"/>
      <c r="M10" s="498"/>
    </row>
    <row r="11" spans="1:13" ht="163.80000000000001" customHeight="1">
      <c r="B11" s="472" t="s">
        <v>6</v>
      </c>
      <c r="C11" s="473"/>
      <c r="D11" s="473"/>
      <c r="E11" s="473"/>
      <c r="F11" s="473"/>
      <c r="G11" s="473"/>
      <c r="H11" s="473"/>
      <c r="I11" s="473"/>
      <c r="J11" s="473"/>
      <c r="K11" s="473"/>
      <c r="L11" s="473"/>
      <c r="M11" s="474"/>
    </row>
    <row r="12" spans="1:13" ht="31.95" customHeight="1">
      <c r="B12" s="475" t="s">
        <v>7</v>
      </c>
      <c r="C12" s="476"/>
      <c r="D12" s="476"/>
      <c r="E12" s="476"/>
      <c r="F12" s="476"/>
      <c r="G12" s="476"/>
      <c r="H12" s="476"/>
      <c r="I12" s="476"/>
      <c r="J12" s="476"/>
      <c r="K12" s="476"/>
      <c r="L12" s="476"/>
      <c r="M12" s="477"/>
    </row>
    <row r="13" spans="1:13" ht="333" customHeight="1">
      <c r="B13" s="478" t="s">
        <v>8</v>
      </c>
      <c r="C13" s="479"/>
      <c r="D13" s="479"/>
      <c r="E13" s="479"/>
      <c r="F13" s="479"/>
      <c r="G13" s="479"/>
      <c r="H13" s="479"/>
      <c r="I13" s="479"/>
      <c r="J13" s="479"/>
      <c r="K13" s="479"/>
      <c r="L13" s="479"/>
      <c r="M13" s="480"/>
    </row>
    <row r="14" spans="1:13" ht="31.95" customHeight="1">
      <c r="B14" s="475" t="s">
        <v>9</v>
      </c>
      <c r="C14" s="476"/>
      <c r="D14" s="476"/>
      <c r="E14" s="476"/>
      <c r="F14" s="476"/>
      <c r="G14" s="476"/>
      <c r="H14" s="476"/>
      <c r="I14" s="476"/>
      <c r="J14" s="476"/>
      <c r="K14" s="476"/>
      <c r="L14" s="476"/>
      <c r="M14" s="477"/>
    </row>
    <row r="15" spans="1:13" ht="15" customHeight="1">
      <c r="B15" s="481" t="s">
        <v>2197</v>
      </c>
      <c r="C15" s="482"/>
      <c r="D15" s="482"/>
      <c r="E15" s="482"/>
      <c r="F15" s="482"/>
      <c r="G15" s="482"/>
      <c r="H15" s="482"/>
      <c r="I15" s="482"/>
      <c r="J15" s="482"/>
      <c r="K15" s="482"/>
      <c r="L15" s="482"/>
      <c r="M15" s="483"/>
    </row>
    <row r="16" spans="1:13" ht="15" customHeight="1">
      <c r="B16" s="484"/>
      <c r="C16" s="482"/>
      <c r="D16" s="482"/>
      <c r="E16" s="482"/>
      <c r="F16" s="482"/>
      <c r="G16" s="482"/>
      <c r="H16" s="482"/>
      <c r="I16" s="482"/>
      <c r="J16" s="482"/>
      <c r="K16" s="482"/>
      <c r="L16" s="482"/>
      <c r="M16" s="483"/>
    </row>
    <row r="17" spans="2:13" ht="15" customHeight="1">
      <c r="B17" s="484"/>
      <c r="C17" s="482"/>
      <c r="D17" s="482"/>
      <c r="E17" s="482"/>
      <c r="F17" s="482"/>
      <c r="G17" s="482"/>
      <c r="H17" s="482"/>
      <c r="I17" s="482"/>
      <c r="J17" s="482"/>
      <c r="K17" s="482"/>
      <c r="L17" s="482"/>
      <c r="M17" s="483"/>
    </row>
    <row r="18" spans="2:13" ht="15" customHeight="1">
      <c r="B18" s="484"/>
      <c r="C18" s="482"/>
      <c r="D18" s="482"/>
      <c r="E18" s="482"/>
      <c r="F18" s="482"/>
      <c r="G18" s="482"/>
      <c r="H18" s="482"/>
      <c r="I18" s="482"/>
      <c r="J18" s="482"/>
      <c r="K18" s="482"/>
      <c r="L18" s="482"/>
      <c r="M18" s="483"/>
    </row>
    <row r="19" spans="2:13" ht="15" customHeight="1">
      <c r="B19" s="484"/>
      <c r="C19" s="482"/>
      <c r="D19" s="482"/>
      <c r="E19" s="482"/>
      <c r="F19" s="482"/>
      <c r="G19" s="482"/>
      <c r="H19" s="482"/>
      <c r="I19" s="482"/>
      <c r="J19" s="482"/>
      <c r="K19" s="482"/>
      <c r="L19" s="482"/>
      <c r="M19" s="483"/>
    </row>
    <row r="20" spans="2:13" ht="15" customHeight="1">
      <c r="B20" s="484"/>
      <c r="C20" s="482"/>
      <c r="D20" s="482"/>
      <c r="E20" s="482"/>
      <c r="F20" s="482"/>
      <c r="G20" s="482"/>
      <c r="H20" s="482"/>
      <c r="I20" s="482"/>
      <c r="J20" s="482"/>
      <c r="K20" s="482"/>
      <c r="L20" s="482"/>
      <c r="M20" s="483"/>
    </row>
    <row r="21" spans="2:13" ht="15" customHeight="1">
      <c r="B21" s="484"/>
      <c r="C21" s="482"/>
      <c r="D21" s="482"/>
      <c r="E21" s="482"/>
      <c r="F21" s="482"/>
      <c r="G21" s="482"/>
      <c r="H21" s="482"/>
      <c r="I21" s="482"/>
      <c r="J21" s="482"/>
      <c r="K21" s="482"/>
      <c r="L21" s="482"/>
      <c r="M21" s="483"/>
    </row>
    <row r="22" spans="2:13" ht="15" customHeight="1">
      <c r="B22" s="484"/>
      <c r="C22" s="482"/>
      <c r="D22" s="482"/>
      <c r="E22" s="482"/>
      <c r="F22" s="482"/>
      <c r="G22" s="482"/>
      <c r="H22" s="482"/>
      <c r="I22" s="482"/>
      <c r="J22" s="482"/>
      <c r="K22" s="482"/>
      <c r="L22" s="482"/>
      <c r="M22" s="483"/>
    </row>
    <row r="23" spans="2:13" ht="15" customHeight="1">
      <c r="B23" s="484"/>
      <c r="C23" s="482"/>
      <c r="D23" s="482"/>
      <c r="E23" s="482"/>
      <c r="F23" s="482"/>
      <c r="G23" s="482"/>
      <c r="H23" s="482"/>
      <c r="I23" s="482"/>
      <c r="J23" s="482"/>
      <c r="K23" s="482"/>
      <c r="L23" s="482"/>
      <c r="M23" s="483"/>
    </row>
    <row r="24" spans="2:13" ht="15" customHeight="1">
      <c r="B24" s="484"/>
      <c r="C24" s="482"/>
      <c r="D24" s="482"/>
      <c r="E24" s="482"/>
      <c r="F24" s="482"/>
      <c r="G24" s="482"/>
      <c r="H24" s="482"/>
      <c r="I24" s="482"/>
      <c r="J24" s="482"/>
      <c r="K24" s="482"/>
      <c r="L24" s="482"/>
      <c r="M24" s="483"/>
    </row>
    <row r="25" spans="2:13" ht="15" customHeight="1">
      <c r="B25" s="484"/>
      <c r="C25" s="482"/>
      <c r="D25" s="482"/>
      <c r="E25" s="482"/>
      <c r="F25" s="482"/>
      <c r="G25" s="482"/>
      <c r="H25" s="482"/>
      <c r="I25" s="482"/>
      <c r="J25" s="482"/>
      <c r="K25" s="482"/>
      <c r="L25" s="482"/>
      <c r="M25" s="483"/>
    </row>
    <row r="26" spans="2:13" ht="15" customHeight="1">
      <c r="B26" s="484"/>
      <c r="C26" s="482"/>
      <c r="D26" s="482"/>
      <c r="E26" s="482"/>
      <c r="F26" s="482"/>
      <c r="G26" s="482"/>
      <c r="H26" s="482"/>
      <c r="I26" s="482"/>
      <c r="J26" s="482"/>
      <c r="K26" s="482"/>
      <c r="L26" s="482"/>
      <c r="M26" s="483"/>
    </row>
    <row r="27" spans="2:13" ht="15" customHeight="1">
      <c r="B27" s="484"/>
      <c r="C27" s="482"/>
      <c r="D27" s="482"/>
      <c r="E27" s="482"/>
      <c r="F27" s="482"/>
      <c r="G27" s="482"/>
      <c r="H27" s="482"/>
      <c r="I27" s="482"/>
      <c r="J27" s="482"/>
      <c r="K27" s="482"/>
      <c r="L27" s="482"/>
      <c r="M27" s="483"/>
    </row>
    <row r="28" spans="2:13" ht="15" customHeight="1">
      <c r="B28" s="484"/>
      <c r="C28" s="482"/>
      <c r="D28" s="482"/>
      <c r="E28" s="482"/>
      <c r="F28" s="482"/>
      <c r="G28" s="482"/>
      <c r="H28" s="482"/>
      <c r="I28" s="482"/>
      <c r="J28" s="482"/>
      <c r="K28" s="482"/>
      <c r="L28" s="482"/>
      <c r="M28" s="483"/>
    </row>
    <row r="29" spans="2:13" ht="15" customHeight="1">
      <c r="B29" s="484"/>
      <c r="C29" s="482"/>
      <c r="D29" s="482"/>
      <c r="E29" s="482"/>
      <c r="F29" s="482"/>
      <c r="G29" s="482"/>
      <c r="H29" s="482"/>
      <c r="I29" s="482"/>
      <c r="J29" s="482"/>
      <c r="K29" s="482"/>
      <c r="L29" s="482"/>
      <c r="M29" s="483"/>
    </row>
    <row r="30" spans="2:13" ht="94.95" customHeight="1" thickBot="1">
      <c r="B30" s="485"/>
      <c r="C30" s="486"/>
      <c r="D30" s="486"/>
      <c r="E30" s="486"/>
      <c r="F30" s="486"/>
      <c r="G30" s="486"/>
      <c r="H30" s="486"/>
      <c r="I30" s="486"/>
      <c r="J30" s="486"/>
      <c r="K30" s="486"/>
      <c r="L30" s="486"/>
      <c r="M30" s="487"/>
    </row>
    <row r="31" spans="2:13" ht="15" thickBot="1"/>
    <row r="32" spans="2:13" ht="21.6">
      <c r="B32" s="488" t="s">
        <v>10</v>
      </c>
      <c r="C32" s="489"/>
      <c r="D32" s="489"/>
      <c r="E32" s="489"/>
      <c r="F32" s="489"/>
      <c r="G32" s="490"/>
    </row>
    <row r="33" spans="2:7" ht="15.6">
      <c r="B33" s="491"/>
      <c r="C33" s="492"/>
      <c r="D33" s="492"/>
      <c r="E33" s="492"/>
      <c r="F33" s="492"/>
      <c r="G33" s="493"/>
    </row>
    <row r="34" spans="2:7" ht="15.6">
      <c r="B34" s="491" t="s">
        <v>11</v>
      </c>
      <c r="C34" s="492"/>
      <c r="D34" s="492"/>
      <c r="E34" s="492"/>
      <c r="F34" s="492"/>
      <c r="G34" s="493"/>
    </row>
    <row r="35" spans="2:7">
      <c r="B35" s="395"/>
      <c r="C35" s="390"/>
      <c r="D35" s="390"/>
      <c r="E35" s="390"/>
      <c r="F35" s="390"/>
      <c r="G35" s="396"/>
    </row>
    <row r="36" spans="2:7" ht="25.05" customHeight="1">
      <c r="B36" s="395"/>
      <c r="C36" s="404" t="s">
        <v>12</v>
      </c>
      <c r="D36" s="390"/>
      <c r="E36" s="390"/>
      <c r="F36" s="390"/>
      <c r="G36" s="396"/>
    </row>
    <row r="37" spans="2:7">
      <c r="B37" s="395"/>
      <c r="C37" s="393" t="s">
        <v>13</v>
      </c>
      <c r="D37" s="393" t="s">
        <v>14</v>
      </c>
      <c r="E37" s="494" t="s">
        <v>15</v>
      </c>
      <c r="F37" s="495"/>
      <c r="G37" s="397"/>
    </row>
    <row r="38" spans="2:7" ht="46.05" customHeight="1">
      <c r="B38" s="395"/>
      <c r="C38" s="388" t="s">
        <v>16</v>
      </c>
      <c r="D38" s="391" t="s">
        <v>17</v>
      </c>
      <c r="E38" s="456" t="s">
        <v>18</v>
      </c>
      <c r="F38" s="457"/>
      <c r="G38" s="398"/>
    </row>
    <row r="39" spans="2:7" ht="76.05" customHeight="1">
      <c r="B39" s="395"/>
      <c r="C39" s="389" t="s">
        <v>16</v>
      </c>
      <c r="D39" s="392" t="s">
        <v>19</v>
      </c>
      <c r="E39" s="456" t="s">
        <v>20</v>
      </c>
      <c r="F39" s="457"/>
      <c r="G39" s="398"/>
    </row>
    <row r="40" spans="2:7" ht="46.05" customHeight="1">
      <c r="B40" s="395"/>
      <c r="C40" s="389" t="s">
        <v>16</v>
      </c>
      <c r="D40" s="392" t="s">
        <v>21</v>
      </c>
      <c r="E40" s="456" t="s">
        <v>22</v>
      </c>
      <c r="F40" s="457"/>
      <c r="G40" s="398"/>
    </row>
    <row r="41" spans="2:7" ht="39" customHeight="1">
      <c r="B41" s="395"/>
      <c r="C41" s="466" t="s">
        <v>16</v>
      </c>
      <c r="D41" s="468" t="s">
        <v>2188</v>
      </c>
      <c r="E41" s="462" t="s">
        <v>2189</v>
      </c>
      <c r="F41" s="470"/>
      <c r="G41" s="398"/>
    </row>
    <row r="42" spans="2:7" ht="34.950000000000003" customHeight="1">
      <c r="B42" s="395"/>
      <c r="C42" s="467"/>
      <c r="D42" s="469"/>
      <c r="E42" s="464" t="s">
        <v>2190</v>
      </c>
      <c r="F42" s="471"/>
      <c r="G42" s="398"/>
    </row>
    <row r="43" spans="2:7" ht="34.950000000000003" customHeight="1">
      <c r="B43" s="395"/>
      <c r="C43" s="466" t="s">
        <v>16</v>
      </c>
      <c r="D43" s="450" t="s">
        <v>2191</v>
      </c>
      <c r="E43" s="456" t="s">
        <v>2192</v>
      </c>
      <c r="F43" s="457"/>
      <c r="G43" s="398"/>
    </row>
    <row r="44" spans="2:7" ht="27.6">
      <c r="B44" s="395"/>
      <c r="C44" s="467"/>
      <c r="D44" s="392" t="s">
        <v>24</v>
      </c>
      <c r="E44" s="456" t="s">
        <v>25</v>
      </c>
      <c r="F44" s="457"/>
      <c r="G44" s="398"/>
    </row>
    <row r="45" spans="2:7" ht="76.05" customHeight="1">
      <c r="B45" s="395"/>
      <c r="C45" s="389" t="s">
        <v>23</v>
      </c>
      <c r="D45" s="392" t="s">
        <v>26</v>
      </c>
      <c r="E45" s="456" t="s">
        <v>27</v>
      </c>
      <c r="F45" s="457"/>
      <c r="G45" s="398"/>
    </row>
    <row r="46" spans="2:7" ht="33" customHeight="1">
      <c r="B46" s="395"/>
      <c r="C46" s="389" t="s">
        <v>28</v>
      </c>
      <c r="D46" s="392" t="s">
        <v>29</v>
      </c>
      <c r="E46" s="458" t="s">
        <v>30</v>
      </c>
      <c r="F46" s="459"/>
      <c r="G46" s="399"/>
    </row>
    <row r="47" spans="2:7" ht="46.05" customHeight="1">
      <c r="B47" s="395"/>
      <c r="C47" s="389" t="s">
        <v>28</v>
      </c>
      <c r="D47" s="392" t="s">
        <v>31</v>
      </c>
      <c r="E47" s="452" t="s">
        <v>32</v>
      </c>
      <c r="F47" s="453"/>
      <c r="G47" s="400"/>
    </row>
    <row r="48" spans="2:7" ht="30" customHeight="1">
      <c r="B48" s="395"/>
      <c r="C48" s="460" t="s">
        <v>28</v>
      </c>
      <c r="D48" s="461" t="s">
        <v>33</v>
      </c>
      <c r="E48" s="462" t="s">
        <v>34</v>
      </c>
      <c r="F48" s="463"/>
      <c r="G48" s="400"/>
    </row>
    <row r="49" spans="2:7" ht="31.05" customHeight="1">
      <c r="B49" s="395"/>
      <c r="C49" s="460"/>
      <c r="D49" s="461"/>
      <c r="E49" s="464" t="s">
        <v>35</v>
      </c>
      <c r="F49" s="465"/>
      <c r="G49" s="400"/>
    </row>
    <row r="50" spans="2:7" ht="76.05" customHeight="1">
      <c r="B50" s="395"/>
      <c r="C50" s="389" t="s">
        <v>28</v>
      </c>
      <c r="D50" s="392" t="s">
        <v>36</v>
      </c>
      <c r="E50" s="452" t="s">
        <v>37</v>
      </c>
      <c r="F50" s="453"/>
      <c r="G50" s="400"/>
    </row>
    <row r="51" spans="2:7" ht="46.05" customHeight="1">
      <c r="B51" s="395"/>
      <c r="C51" s="389" t="s">
        <v>28</v>
      </c>
      <c r="D51" s="392" t="s">
        <v>38</v>
      </c>
      <c r="E51" s="452" t="s">
        <v>39</v>
      </c>
      <c r="F51" s="453"/>
      <c r="G51" s="400"/>
    </row>
    <row r="52" spans="2:7">
      <c r="B52" s="395"/>
      <c r="C52" s="390"/>
      <c r="D52" s="390"/>
      <c r="E52" s="390"/>
      <c r="F52" s="390"/>
      <c r="G52" s="396"/>
    </row>
    <row r="53" spans="2:7" ht="25.05" customHeight="1">
      <c r="B53" s="395"/>
      <c r="C53" s="404" t="s">
        <v>40</v>
      </c>
      <c r="D53" s="390"/>
      <c r="E53" s="390"/>
      <c r="F53" s="390"/>
      <c r="G53" s="396"/>
    </row>
    <row r="54" spans="2:7">
      <c r="B54" s="395"/>
      <c r="C54" s="394" t="s">
        <v>13</v>
      </c>
      <c r="D54" s="394" t="s">
        <v>14</v>
      </c>
      <c r="E54" s="454" t="s">
        <v>41</v>
      </c>
      <c r="F54" s="455"/>
      <c r="G54" s="397"/>
    </row>
    <row r="55" spans="2:7" ht="46.05" customHeight="1">
      <c r="B55" s="395"/>
      <c r="C55" s="388" t="s">
        <v>42</v>
      </c>
      <c r="D55" s="391" t="s">
        <v>43</v>
      </c>
      <c r="E55" s="452" t="s">
        <v>44</v>
      </c>
      <c r="F55" s="453"/>
      <c r="G55" s="398"/>
    </row>
    <row r="56" spans="2:7" ht="76.05" customHeight="1">
      <c r="B56" s="395"/>
      <c r="C56" s="389" t="s">
        <v>42</v>
      </c>
      <c r="D56" s="392" t="s">
        <v>45</v>
      </c>
      <c r="E56" s="452" t="s">
        <v>46</v>
      </c>
      <c r="F56" s="453"/>
      <c r="G56" s="398"/>
    </row>
    <row r="57" spans="2:7" ht="55.95" customHeight="1">
      <c r="B57" s="395"/>
      <c r="C57" s="389" t="s">
        <v>47</v>
      </c>
      <c r="D57" s="392" t="s">
        <v>48</v>
      </c>
      <c r="E57" s="452" t="s">
        <v>49</v>
      </c>
      <c r="F57" s="453"/>
      <c r="G57" s="398"/>
    </row>
    <row r="58" spans="2:7" ht="61.05" customHeight="1">
      <c r="B58" s="395"/>
      <c r="C58" s="389" t="s">
        <v>50</v>
      </c>
      <c r="D58" s="392" t="s">
        <v>51</v>
      </c>
      <c r="E58" s="452" t="s">
        <v>52</v>
      </c>
      <c r="F58" s="453"/>
      <c r="G58" s="398"/>
    </row>
    <row r="59" spans="2:7">
      <c r="B59" s="395"/>
      <c r="C59" s="390"/>
      <c r="D59" s="390"/>
      <c r="E59" s="390"/>
      <c r="F59" s="390"/>
      <c r="G59" s="396"/>
    </row>
    <row r="60" spans="2:7" ht="25.05" customHeight="1">
      <c r="B60" s="395"/>
      <c r="C60" s="404" t="s">
        <v>53</v>
      </c>
      <c r="D60" s="390"/>
      <c r="E60" s="390"/>
      <c r="F60" s="390"/>
      <c r="G60" s="396"/>
    </row>
    <row r="61" spans="2:7">
      <c r="B61" s="395"/>
      <c r="C61" s="394" t="s">
        <v>13</v>
      </c>
      <c r="D61" s="394" t="s">
        <v>14</v>
      </c>
      <c r="E61" s="454" t="s">
        <v>41</v>
      </c>
      <c r="F61" s="455"/>
      <c r="G61" s="397"/>
    </row>
    <row r="62" spans="2:7" ht="46.05" customHeight="1">
      <c r="B62" s="395"/>
      <c r="C62" s="405" t="s">
        <v>54</v>
      </c>
      <c r="D62" s="391" t="s">
        <v>55</v>
      </c>
      <c r="E62" s="452" t="s">
        <v>56</v>
      </c>
      <c r="F62" s="453"/>
      <c r="G62" s="398"/>
    </row>
    <row r="63" spans="2:7" ht="76.05" customHeight="1">
      <c r="B63" s="395"/>
      <c r="C63" s="405">
        <v>2</v>
      </c>
      <c r="D63" s="392" t="s">
        <v>57</v>
      </c>
      <c r="E63" s="452" t="s">
        <v>58</v>
      </c>
      <c r="F63" s="453"/>
      <c r="G63" s="398"/>
    </row>
    <row r="64" spans="2:7" ht="55.95" customHeight="1">
      <c r="B64" s="395"/>
      <c r="C64" s="405">
        <v>3</v>
      </c>
      <c r="D64" s="392" t="s">
        <v>59</v>
      </c>
      <c r="E64" s="452" t="s">
        <v>60</v>
      </c>
      <c r="F64" s="453"/>
      <c r="G64" s="398"/>
    </row>
    <row r="65" spans="2:7" ht="61.05" customHeight="1">
      <c r="B65" s="395"/>
      <c r="C65" s="405">
        <v>3</v>
      </c>
      <c r="D65" s="392" t="s">
        <v>61</v>
      </c>
      <c r="E65" s="452" t="s">
        <v>62</v>
      </c>
      <c r="F65" s="453"/>
      <c r="G65" s="398"/>
    </row>
    <row r="66" spans="2:7" ht="15" thickBot="1">
      <c r="B66" s="401"/>
      <c r="C66" s="402"/>
      <c r="D66" s="402"/>
      <c r="E66" s="402"/>
      <c r="F66" s="402"/>
      <c r="G66" s="403"/>
    </row>
  </sheetData>
  <sheetProtection algorithmName="SHA-512" hashValue="s051n2jugswObYAqEB3O/8hK6rYps48jd2NvpPWZgeowK8IiEDdE9f1l2EmN90ghKyy6rpcvaslWnJF+YGGZEw==" saltValue="yOeAoZ1abuzf5kl7ms3Phg==" spinCount="100000" sheet="1" selectLockedCells="1"/>
  <mergeCells count="44">
    <mergeCell ref="B10:M10"/>
    <mergeCell ref="C1:G1"/>
    <mergeCell ref="B3:M3"/>
    <mergeCell ref="B4:M4"/>
    <mergeCell ref="B6:M6"/>
    <mergeCell ref="B7:M8"/>
    <mergeCell ref="E40:F40"/>
    <mergeCell ref="B11:M11"/>
    <mergeCell ref="B12:M12"/>
    <mergeCell ref="B13:M13"/>
    <mergeCell ref="B14:M14"/>
    <mergeCell ref="B15:M30"/>
    <mergeCell ref="B32:G32"/>
    <mergeCell ref="B33:G33"/>
    <mergeCell ref="B34:G34"/>
    <mergeCell ref="E37:F37"/>
    <mergeCell ref="E38:F38"/>
    <mergeCell ref="E39:F39"/>
    <mergeCell ref="C41:C42"/>
    <mergeCell ref="D41:D42"/>
    <mergeCell ref="E41:F41"/>
    <mergeCell ref="E42:F42"/>
    <mergeCell ref="C43:C44"/>
    <mergeCell ref="E43:F43"/>
    <mergeCell ref="E44:F44"/>
    <mergeCell ref="E45:F45"/>
    <mergeCell ref="E46:F46"/>
    <mergeCell ref="E47:F47"/>
    <mergeCell ref="C48:C49"/>
    <mergeCell ref="D48:D49"/>
    <mergeCell ref="E48:F48"/>
    <mergeCell ref="E49:F49"/>
    <mergeCell ref="E65:F65"/>
    <mergeCell ref="E50:F50"/>
    <mergeCell ref="E51:F51"/>
    <mergeCell ref="E54:F54"/>
    <mergeCell ref="E55:F55"/>
    <mergeCell ref="E56:F56"/>
    <mergeCell ref="E57:F57"/>
    <mergeCell ref="E58:F58"/>
    <mergeCell ref="E61:F61"/>
    <mergeCell ref="E62:F62"/>
    <mergeCell ref="E63:F63"/>
    <mergeCell ref="E64:F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6CB6-56E9-0944-B1D5-2C074C169CCC}">
  <sheetPr codeName="Sheet2">
    <tabColor rgb="FFFF9627"/>
  </sheetPr>
  <dimension ref="A1:P37"/>
  <sheetViews>
    <sheetView showGridLines="0" zoomScale="125" zoomScaleNormal="150" workbookViewId="0">
      <pane ySplit="1" topLeftCell="A2" activePane="bottomLeft" state="frozen"/>
      <selection activeCell="E17" sqref="E17"/>
      <selection pane="bottomLeft" activeCell="J18" sqref="J18"/>
    </sheetView>
  </sheetViews>
  <sheetFormatPr defaultColWidth="8.77734375" defaultRowHeight="14.4"/>
  <cols>
    <col min="1" max="1" width="4.33203125" style="5" customWidth="1"/>
    <col min="2" max="2" width="19.21875" customWidth="1"/>
    <col min="3" max="3" width="19.33203125" customWidth="1"/>
    <col min="4" max="4" width="16.33203125" customWidth="1"/>
    <col min="5" max="5" width="16.21875" customWidth="1"/>
    <col min="6" max="6" width="21.33203125" customWidth="1"/>
    <col min="7" max="7" width="16.77734375" customWidth="1"/>
    <col min="8" max="9" width="21" customWidth="1"/>
    <col min="10" max="10" width="22" customWidth="1"/>
    <col min="11" max="11" width="24.33203125" customWidth="1"/>
    <col min="12" max="12" width="21.33203125" customWidth="1"/>
    <col min="13" max="13" width="23.33203125" customWidth="1"/>
    <col min="14" max="15" width="18.33203125" customWidth="1"/>
    <col min="16" max="16" width="24.33203125" customWidth="1"/>
  </cols>
  <sheetData>
    <row r="1" spans="1:16" ht="57" customHeight="1">
      <c r="C1" s="514" t="s">
        <v>63</v>
      </c>
      <c r="D1" s="514"/>
      <c r="E1" s="514"/>
      <c r="F1" s="514"/>
      <c r="G1" s="514"/>
      <c r="H1" s="514"/>
    </row>
    <row r="2" spans="1:16" ht="16.05" customHeight="1">
      <c r="A2" s="6"/>
      <c r="B2" s="7"/>
      <c r="C2" s="43" t="str">
        <f>C6&amp;"|"&amp;C7&amp;"|"&amp;C8&amp;"|"&amp;C9&amp;"|"&amp;F6&amp;"|"&amp;F7&amp;"|"&amp;F8&amp;"|"</f>
        <v>|MYRP||||||</v>
      </c>
      <c r="D2" s="128" t="str">
        <f>IF(MAX(C11:C12)=0,"No grant end date",_xlfn.XLOOKUP(MONTH(MAX(C11:C12)),months[Month],months[Last report end date]))</f>
        <v>No grant end date</v>
      </c>
      <c r="E2" s="42"/>
      <c r="F2" s="42"/>
    </row>
    <row r="3" spans="1:16" ht="16.05" customHeight="1">
      <c r="B3" s="518" t="s">
        <v>64</v>
      </c>
      <c r="C3" s="518"/>
      <c r="D3" s="518"/>
      <c r="E3" s="518"/>
      <c r="F3" s="518"/>
    </row>
    <row r="4" spans="1:16" ht="16.95" customHeight="1" thickBot="1">
      <c r="B4" s="8"/>
      <c r="C4" s="8"/>
      <c r="D4" s="8"/>
      <c r="E4" s="8"/>
      <c r="F4" s="8"/>
    </row>
    <row r="5" spans="1:16" s="2" customFormat="1" ht="19.95" customHeight="1" thickBot="1">
      <c r="B5" s="516" t="s">
        <v>65</v>
      </c>
      <c r="C5" s="517"/>
      <c r="E5" s="519" t="s">
        <v>66</v>
      </c>
      <c r="F5" s="520"/>
      <c r="H5" s="521" t="s">
        <v>67</v>
      </c>
      <c r="I5" s="522"/>
      <c r="J5"/>
    </row>
    <row r="6" spans="1:16" s="2" customFormat="1" ht="19.95" customHeight="1">
      <c r="B6" s="170" t="s">
        <v>68</v>
      </c>
      <c r="C6" s="247" t="str">
        <f>IFERROR(_xlfn.XLOOKUP(F7,Grants_DB[GM GRN],Grants_DB[Country]),"")</f>
        <v/>
      </c>
      <c r="D6" s="60" t="s">
        <v>69</v>
      </c>
      <c r="E6" s="61" t="s">
        <v>70</v>
      </c>
      <c r="F6" s="252" t="str">
        <f>IFERROR(_xlfn.XLOOKUP(F7,Grants_DB[GM GRN],Grants_DB[GCL GRN]),"")</f>
        <v/>
      </c>
      <c r="G6" s="60" t="s">
        <v>69</v>
      </c>
      <c r="H6" s="67" t="s">
        <v>71</v>
      </c>
      <c r="I6" s="432">
        <f>SUMIF(Finance_DB___Grants_allocations[GM GRN],'General information'!F7,Finance_DB___Grants_allocations[Amount in USD])</f>
        <v>0</v>
      </c>
      <c r="J6" s="60" t="s">
        <v>69</v>
      </c>
    </row>
    <row r="7" spans="1:16" s="2" customFormat="1" ht="19.95" customHeight="1">
      <c r="B7" s="64" t="s">
        <v>72</v>
      </c>
      <c r="C7" s="451" t="s">
        <v>73</v>
      </c>
      <c r="D7" s="60" t="s">
        <v>69</v>
      </c>
      <c r="E7" s="66" t="s">
        <v>74</v>
      </c>
      <c r="F7" s="251"/>
      <c r="G7" s="60" t="s">
        <v>75</v>
      </c>
      <c r="H7"/>
      <c r="I7"/>
      <c r="J7"/>
    </row>
    <row r="8" spans="1:16" s="2" customFormat="1" ht="19.95" customHeight="1" thickBot="1">
      <c r="A8" s="18"/>
      <c r="B8" s="64" t="s">
        <v>76</v>
      </c>
      <c r="C8" s="248" t="str">
        <f>IFERROR(_xlfn.XLOOKUP(F7,Grants_DB[GM GRN],Grants_DB[Grantee organization]),"")</f>
        <v/>
      </c>
      <c r="D8" s="60" t="s">
        <v>69</v>
      </c>
      <c r="E8" s="62" t="s">
        <v>77</v>
      </c>
      <c r="F8" s="253" t="str">
        <f>IFERROR(_xlfn.XLOOKUP(F7,Grants_DB[GM GRN],Grants_DB[SC reference]),"")</f>
        <v/>
      </c>
      <c r="G8" s="60" t="s">
        <v>69</v>
      </c>
    </row>
    <row r="9" spans="1:16" s="2" customFormat="1" ht="19.95" customHeight="1">
      <c r="A9" s="18"/>
      <c r="B9" s="64" t="s">
        <v>78</v>
      </c>
      <c r="C9" s="249" t="str">
        <f>IFERROR(_xlfn.XLOOKUP(F7,Grants_DB[GM GRN],Grants_DB[Covid-19 related]),"")</f>
        <v/>
      </c>
      <c r="D9" s="60" t="s">
        <v>69</v>
      </c>
    </row>
    <row r="10" spans="1:16" s="2" customFormat="1" ht="19.95" customHeight="1">
      <c r="A10" s="18"/>
      <c r="B10" s="64" t="s">
        <v>79</v>
      </c>
      <c r="C10" s="279" t="str">
        <f>IFERROR(_xlfn.XLOOKUP(F7,Grants_DB[GM GRN],Grants_DB[Grant start date]),"")</f>
        <v/>
      </c>
      <c r="D10" s="60" t="s">
        <v>69</v>
      </c>
    </row>
    <row r="11" spans="1:16" s="2" customFormat="1" ht="19.95" customHeight="1">
      <c r="B11" s="64" t="s">
        <v>80</v>
      </c>
      <c r="C11" s="280" t="str">
        <f>IFERROR(_xlfn.XLOOKUP(F7,Grants_DB[GM GRN],Grants_DB[Grant end date]),"")</f>
        <v/>
      </c>
      <c r="D11" s="60" t="s">
        <v>69</v>
      </c>
      <c r="I11" s="19"/>
      <c r="P11" s="46"/>
    </row>
    <row r="12" spans="1:16" s="2" customFormat="1" ht="19.95" customHeight="1" thickBot="1">
      <c r="B12" s="171" t="s">
        <v>81</v>
      </c>
      <c r="C12" s="250" t="str">
        <f>IFERROR(IF(_xlfn.XLOOKUP(F7,Grants_DB[GM GRN],Grants_DB[Grant NCE date])=0,"",_xlfn.XLOOKUP(F7,Grants_DB[GM GRN],Grants_DB[Grant NCE date])),"")</f>
        <v/>
      </c>
      <c r="D12" s="60" t="s">
        <v>69</v>
      </c>
      <c r="F12"/>
      <c r="G12"/>
      <c r="H12"/>
      <c r="P12" s="46"/>
    </row>
    <row r="13" spans="1:16" ht="39" customHeight="1" thickBot="1">
      <c r="B13" s="515" t="s">
        <v>82</v>
      </c>
      <c r="C13" s="515"/>
      <c r="D13" s="515"/>
      <c r="E13" s="515"/>
      <c r="F13" s="515"/>
      <c r="M13" s="29"/>
      <c r="P13" s="29"/>
    </row>
    <row r="14" spans="1:16" ht="25.95" customHeight="1" thickBot="1">
      <c r="B14" s="69"/>
      <c r="C14" s="70"/>
      <c r="D14" s="70"/>
      <c r="E14" s="70"/>
      <c r="F14" s="70"/>
      <c r="G14" s="70"/>
      <c r="H14" s="526" t="s">
        <v>83</v>
      </c>
      <c r="I14" s="527"/>
      <c r="J14" s="527"/>
      <c r="K14" s="527"/>
      <c r="L14" s="528"/>
      <c r="M14" s="523" t="s">
        <v>66</v>
      </c>
      <c r="N14" s="524"/>
      <c r="O14" s="525"/>
      <c r="P14" s="29"/>
    </row>
    <row r="15" spans="1:16" ht="30" customHeight="1">
      <c r="B15" s="193" t="s">
        <v>84</v>
      </c>
      <c r="C15" s="194" t="s">
        <v>85</v>
      </c>
      <c r="D15" s="194" t="s">
        <v>86</v>
      </c>
      <c r="E15" s="194" t="s">
        <v>87</v>
      </c>
      <c r="F15" s="194" t="s">
        <v>88</v>
      </c>
      <c r="G15" s="194" t="s">
        <v>89</v>
      </c>
      <c r="H15" s="430" t="s">
        <v>90</v>
      </c>
      <c r="I15" s="338" t="s">
        <v>91</v>
      </c>
      <c r="J15" s="338" t="s">
        <v>92</v>
      </c>
      <c r="K15" s="338" t="s">
        <v>93</v>
      </c>
      <c r="L15" s="431" t="s">
        <v>94</v>
      </c>
      <c r="M15" s="322" t="s">
        <v>95</v>
      </c>
      <c r="N15" s="335" t="s">
        <v>96</v>
      </c>
      <c r="O15" s="254" t="s">
        <v>97</v>
      </c>
      <c r="P15" s="326" t="s">
        <v>98</v>
      </c>
    </row>
    <row r="16" spans="1:16" ht="21" customHeight="1">
      <c r="B16" s="195" t="s">
        <v>99</v>
      </c>
      <c r="C16" s="71" t="str">
        <f>IFERROR(IF(YEAR(C10)=1900,"Add Grant Start date",YEAR(C10)),"")</f>
        <v/>
      </c>
      <c r="D16" s="71" t="s">
        <v>99</v>
      </c>
      <c r="E16" s="72" t="s">
        <v>100</v>
      </c>
      <c r="F16" s="72" t="s">
        <v>100</v>
      </c>
      <c r="G16" s="162" t="s">
        <v>100</v>
      </c>
      <c r="H16" s="422" t="s">
        <v>101</v>
      </c>
      <c r="I16" s="423"/>
      <c r="J16" s="424" t="s">
        <v>102</v>
      </c>
      <c r="K16" s="425"/>
      <c r="L16" s="426" t="str">
        <f>IF(OR(ecw_finance_reporting_windows[[#This Row],[Type of reporting]]="Application",ecw_finance_reporting_windows[[#This Row],[Type of reporting]]="Annual"),"Not required","")</f>
        <v>Not required</v>
      </c>
      <c r="M16" s="323" t="s">
        <v>103</v>
      </c>
      <c r="N16" s="333"/>
      <c r="O16" s="324"/>
      <c r="P16" s="327" t="str">
        <f>'General information'!$C$2</f>
        <v>|MYRP||||||</v>
      </c>
    </row>
    <row r="17" spans="1:16" ht="21" customHeight="1">
      <c r="B17" s="232" t="s">
        <v>104</v>
      </c>
      <c r="C17" s="233" t="str">
        <f>IF($D$2="No grant end date","Add Grant end date",IF(D16="","",IF(D16="Final","",IF(D16="Progress",C16,YEAR(ecw_finance_reporting_windows[[#This Row],[Report end date]])))))</f>
        <v>Add Grant end date</v>
      </c>
      <c r="D17" s="233" t="str">
        <f>IF($D$2="No grant end date","",IF(D16="","",IF(D16="Final","",IF(ecw_finance_reporting_windows[[#This Row],[Report end date]]=$D$2,"Final",_xlfn.XLOOKUP(MONTH(F17),months[Month],months[Report])))))</f>
        <v/>
      </c>
      <c r="E17" s="234" t="str">
        <f>IF($D$2="No grant end date","",C10)</f>
        <v/>
      </c>
      <c r="F17" s="234" t="str">
        <f>IF($D$2="No grant end date","",_xlfn.XLOOKUP(MONTH(C10),months[Month],months[First report end date]))</f>
        <v/>
      </c>
      <c r="G17" s="237" t="str">
        <f>IFERROR(IF(ecw_finance_reporting_windows[[#This Row],[Type of reporting]]="Annual",DATE(YEAR(ecw_finance_reporting_windows[[#This Row],[Report end date]])+1,3,31),IF(ecw_finance_reporting_windows[[#This Row],[Type of reporting]]="","",IF(AND($C$12&lt;&gt;"",MONTH($C$12)&gt;=10),DATE(YEAR(ecw_finance_reporting_windows[[#This Row],[Report end date]])+1,3,31),IF(AND($C$12&lt;&gt;"",MONTH($C$12)&lt;10),EDATE($C$12,12))))),IF(MONTH($C$11)&gt;=10,DATE(YEAR(ecw_finance_reporting_windows[[#This Row],[Report end date]])+1,3,31),EDATE($C$11,12)))</f>
        <v/>
      </c>
      <c r="H17" s="336" t="s">
        <v>101</v>
      </c>
      <c r="I17" s="340"/>
      <c r="J17" s="342"/>
      <c r="K17" s="343"/>
      <c r="L17" s="427" t="str">
        <f>IF(OR(ecw_finance_reporting_windows[[#This Row],[Type of reporting]]="Application",ecw_finance_reporting_windows[[#This Row],[Type of reporting]]="Annual"),"Not required","")</f>
        <v/>
      </c>
      <c r="M17" s="328" t="s">
        <v>103</v>
      </c>
      <c r="N17" s="332"/>
      <c r="O17" s="330"/>
      <c r="P17" s="327" t="str">
        <f>'General information'!$C$2</f>
        <v>|MYRP||||||</v>
      </c>
    </row>
    <row r="18" spans="1:16" ht="21" customHeight="1">
      <c r="B18" s="235" t="s">
        <v>105</v>
      </c>
      <c r="C18" s="236" t="str">
        <f>IF($D$2="No grant end date","Add Grant end date",IF(D17="","",IF(D17="Final","",IF(D17="Progress",C17,YEAR(ecw_finance_reporting_windows[[#This Row],[Report end date]])))))</f>
        <v>Add Grant end date</v>
      </c>
      <c r="D18" s="236" t="str">
        <f>IF($D$2="No grant end date","",IF(D17="","",IF(D17="Final","",IF(ecw_finance_reporting_windows[[#This Row],[Report end date]]=$D$2,"Final",_xlfn.XLOOKUP(MONTH(F18),months[Month],months[Report])))))</f>
        <v/>
      </c>
      <c r="E18" s="237" t="str">
        <f>IF($D$2="No grant end date","",IF(E17="","",IF(F17=$D$2,"",F17+1)))</f>
        <v/>
      </c>
      <c r="F18" s="237" t="str">
        <f>IF($D$2="No grant end date","",IF(F17="","",IF(F17=$D$2,"",IF(MONTH(F17)=6,DATE(YEAR(F17),12,31),DATE(YEAR(F17)+1,12,31)))))</f>
        <v/>
      </c>
      <c r="G18" s="237" t="str">
        <f>IFERROR(IF(ecw_finance_reporting_windows[[#This Row],[Type of reporting]]="Annual",DATE(YEAR(ecw_finance_reporting_windows[[#This Row],[Report end date]])+1,3,31),IF(ecw_finance_reporting_windows[[#This Row],[Type of reporting]]="","",IF(AND($C$12&lt;&gt;"",MONTH($C$12)&gt;=10),DATE(YEAR(ecw_finance_reporting_windows[[#This Row],[Report end date]])+1,3,31),IF(AND($C$12&lt;&gt;"",MONTH($C$12)&lt;10),EDATE($C$12,12))))),IF(MONTH($C$11)&gt;=10,DATE(YEAR(ecw_finance_reporting_windows[[#This Row],[Report end date]])+1,3,31),EDATE($C$11,12)))</f>
        <v/>
      </c>
      <c r="H18" s="336" t="s">
        <v>101</v>
      </c>
      <c r="I18" s="340"/>
      <c r="J18" s="342"/>
      <c r="K18" s="343"/>
      <c r="L18" s="427" t="str">
        <f>IF(OR(ecw_finance_reporting_windows[[#This Row],[Type of reporting]]="Application",ecw_finance_reporting_windows[[#This Row],[Type of reporting]]="Annual"),"Not required","")</f>
        <v/>
      </c>
      <c r="M18" s="328" t="s">
        <v>103</v>
      </c>
      <c r="N18" s="333"/>
      <c r="O18" s="330"/>
      <c r="P18" s="327" t="str">
        <f>'General information'!$C$2</f>
        <v>|MYRP||||||</v>
      </c>
    </row>
    <row r="19" spans="1:16" ht="21" customHeight="1">
      <c r="B19" s="235" t="s">
        <v>106</v>
      </c>
      <c r="C19" s="236" t="str">
        <f>IF($D$2="No grant end date","Add Grant end date",IF(D18="","",IF(D18="Final","",IF(D18="Progress",C18,YEAR(ecw_finance_reporting_windows[[#This Row],[Report end date]])))))</f>
        <v>Add Grant end date</v>
      </c>
      <c r="D19" s="236" t="str">
        <f>IF($D$2="No grant end date","",IF(D18="","",IF(D18="Final","",IF(ecw_finance_reporting_windows[[#This Row],[Report end date]]=$D$2,"Final",_xlfn.XLOOKUP(MONTH(F19),months[Month],months[Report])))))</f>
        <v/>
      </c>
      <c r="E19" s="237" t="str">
        <f>IF($D$2="No grant end date","",IF(E18="","",IF(F18=$D$2,"",F18+1)))</f>
        <v/>
      </c>
      <c r="F19" s="237" t="str">
        <f>IF($D$2="No grant end date","",IF(F18="","",IF(F18=$D$2,"",IF(MONTH(F18)=6,DATE(YEAR(F18),12,31),DATE(YEAR(F18)+1,12,31)))))</f>
        <v/>
      </c>
      <c r="G19" s="237" t="str">
        <f>IFERROR(IF(ecw_finance_reporting_windows[[#This Row],[Type of reporting]]="Annual",DATE(YEAR(ecw_finance_reporting_windows[[#This Row],[Report end date]])+1,3,31),IF(ecw_finance_reporting_windows[[#This Row],[Type of reporting]]="","",IF(AND($C$12&lt;&gt;"",MONTH($C$12)&gt;=10),DATE(YEAR(ecw_finance_reporting_windows[[#This Row],[Report end date]])+1,3,31),IF(AND($C$12&lt;&gt;"",MONTH($C$12)&lt;10),EDATE($C$12,12))))),IF(MONTH($C$11)&gt;=10,DATE(YEAR(ecw_finance_reporting_windows[[#This Row],[Report end date]])+1,3,31),EDATE($C$11,12)))</f>
        <v/>
      </c>
      <c r="H19" s="336" t="s">
        <v>101</v>
      </c>
      <c r="I19" s="340"/>
      <c r="J19" s="342"/>
      <c r="K19" s="343"/>
      <c r="L19" s="427" t="str">
        <f>IF(OR(ecw_finance_reporting_windows[[#This Row],[Type of reporting]]="Application",ecw_finance_reporting_windows[[#This Row],[Type of reporting]]="Annual"),"Not required","")</f>
        <v/>
      </c>
      <c r="M19" s="328" t="s">
        <v>103</v>
      </c>
      <c r="N19" s="333"/>
      <c r="O19" s="330"/>
      <c r="P19" s="327" t="str">
        <f>'General information'!$C$2</f>
        <v>|MYRP||||||</v>
      </c>
    </row>
    <row r="20" spans="1:16" ht="21" customHeight="1">
      <c r="A20" s="63"/>
      <c r="B20" s="235" t="s">
        <v>107</v>
      </c>
      <c r="C20" s="236" t="str">
        <f>IF($D$2="No grant end date","Add Grant end date",IF(D19="","",IF(D19="Final","",IF(D19="Progress",C19,YEAR(ecw_finance_reporting_windows[[#This Row],[Report end date]])))))</f>
        <v>Add Grant end date</v>
      </c>
      <c r="D20" s="236" t="str">
        <f>IF($D$2="No grant end date","",IF(D19="","",IF(D19="Final","",IF(ecw_finance_reporting_windows[[#This Row],[Report end date]]=$D$2,"Final",_xlfn.XLOOKUP(MONTH(F20),months[Month],months[Report])))))</f>
        <v/>
      </c>
      <c r="E20" s="237" t="str">
        <f>IF($D$2="No grant end date","",IF(E19="","",IF(F19=$D$2,"",F19+1)))</f>
        <v/>
      </c>
      <c r="F20" s="237" t="str">
        <f>IF($D$2="No grant end date","",IF(F19="","",IF(F19=$D$2,"",IF(MONTH(F19)=6,DATE(YEAR(F19),12,31),DATE(YEAR(F19)+1,12,31)))))</f>
        <v/>
      </c>
      <c r="G20" s="237" t="str">
        <f>IFERROR(IF(ecw_finance_reporting_windows[[#This Row],[Type of reporting]]="Annual",DATE(YEAR(ecw_finance_reporting_windows[[#This Row],[Report end date]])+1,3,31),IF(ecw_finance_reporting_windows[[#This Row],[Type of reporting]]="","",IF(AND($C$12&lt;&gt;"",MONTH($C$12)&gt;=10),DATE(YEAR(ecw_finance_reporting_windows[[#This Row],[Report end date]])+1,3,31),IF(AND($C$12&lt;&gt;"",MONTH($C$12)&lt;10),EDATE($C$12,12))))),IF(MONTH($C$11)&gt;=10,DATE(YEAR(ecw_finance_reporting_windows[[#This Row],[Report end date]])+1,3,31),EDATE($C$11,12)))</f>
        <v/>
      </c>
      <c r="H20" s="336" t="s">
        <v>101</v>
      </c>
      <c r="I20" s="340"/>
      <c r="J20" s="342"/>
      <c r="K20" s="343"/>
      <c r="L20" s="427" t="str">
        <f>IF(OR(ecw_finance_reporting_windows[[#This Row],[Type of reporting]]="Application",ecw_finance_reporting_windows[[#This Row],[Type of reporting]]="Annual"),"Not required","")</f>
        <v/>
      </c>
      <c r="M20" s="328" t="s">
        <v>103</v>
      </c>
      <c r="N20" s="333"/>
      <c r="O20" s="330"/>
      <c r="P20" s="327" t="str">
        <f>'General information'!$C$2</f>
        <v>|MYRP||||||</v>
      </c>
    </row>
    <row r="21" spans="1:16" ht="21" customHeight="1" thickBot="1">
      <c r="A21"/>
      <c r="B21" s="238" t="s">
        <v>108</v>
      </c>
      <c r="C21" s="239" t="str">
        <f>IF($D$2="No grant end date","Add Grant end date",IF(D20="","",IF(D20="Final","",IF(D20="Progress",C20,YEAR(ecw_finance_reporting_windows[[#This Row],[Report end date]])))))</f>
        <v>Add Grant end date</v>
      </c>
      <c r="D21" s="239" t="str">
        <f>IF($D$2="No grant end date","",IF(D20="","",IF(D20="Final","",IF(ecw_finance_reporting_windows[[#This Row],[Report end date]]=$D$2,"Final",_xlfn.XLOOKUP(MONTH(F21),months[Month],months[Report])))))</f>
        <v/>
      </c>
      <c r="E21" s="240" t="str">
        <f>IF($D$2="No grant end date","",IF(E20="","",IF(F20=$D$2,"",F20+1)))</f>
        <v/>
      </c>
      <c r="F21" s="240" t="str">
        <f>IF($D$2="No grant end date","",IF(F20="","",IF(F20=$D$2,"",IF(MONTH(F20)=6,DATE(YEAR(F20),12,31),DATE(YEAR(F20)+1,12,31)))))</f>
        <v/>
      </c>
      <c r="G21" s="240" t="str">
        <f>IFERROR(IF(ecw_finance_reporting_windows[[#This Row],[Type of reporting]]="Annual",DATE(YEAR(ecw_finance_reporting_windows[[#This Row],[Report end date]])+1,3,31),IF(ecw_finance_reporting_windows[[#This Row],[Type of reporting]]="","",IF(AND($C$12&lt;&gt;"",MONTH($C$12)&gt;=10),DATE(YEAR(ecw_finance_reporting_windows[[#This Row],[Report end date]])+1,3,31),IF(AND($C$12&lt;&gt;"",MONTH($C$12)&lt;10),EDATE($C$12,12))))),IF(MONTH($C$11)&gt;=10,DATE(YEAR(ecw_finance_reporting_windows[[#This Row],[Report end date]])+1,3,31),EDATE($C$11,12)))</f>
        <v/>
      </c>
      <c r="H21" s="337" t="s">
        <v>101</v>
      </c>
      <c r="I21" s="341"/>
      <c r="J21" s="344"/>
      <c r="K21" s="345"/>
      <c r="L21" s="428" t="str">
        <f>IF(OR(ecw_finance_reporting_windows[[#This Row],[Type of reporting]]="Application",ecw_finance_reporting_windows[[#This Row],[Type of reporting]]="Annual"),"Not required","")</f>
        <v/>
      </c>
      <c r="M21" s="329" t="s">
        <v>103</v>
      </c>
      <c r="N21" s="334"/>
      <c r="O21" s="331"/>
      <c r="P21" s="327" t="str">
        <f>'General information'!$C$2</f>
        <v>|MYRP||||||</v>
      </c>
    </row>
    <row r="22" spans="1:16" ht="36.75" customHeight="1">
      <c r="B22" s="10"/>
      <c r="C22" s="325" t="s">
        <v>69</v>
      </c>
      <c r="D22" s="325" t="s">
        <v>69</v>
      </c>
      <c r="E22" s="325" t="s">
        <v>69</v>
      </c>
      <c r="F22" s="325" t="s">
        <v>69</v>
      </c>
      <c r="G22" s="325" t="s">
        <v>109</v>
      </c>
      <c r="H22" s="367" t="s">
        <v>110</v>
      </c>
      <c r="I22" s="367" t="s">
        <v>111</v>
      </c>
      <c r="J22" s="367" t="s">
        <v>112</v>
      </c>
      <c r="K22" s="367" t="s">
        <v>113</v>
      </c>
      <c r="L22" s="367" t="s">
        <v>114</v>
      </c>
      <c r="M22" s="325" t="s">
        <v>110</v>
      </c>
      <c r="N22" s="325" t="s">
        <v>111</v>
      </c>
      <c r="O22" s="325" t="s">
        <v>111</v>
      </c>
      <c r="P22" s="29"/>
    </row>
    <row r="23" spans="1:16" ht="13.95" customHeight="1">
      <c r="G23" s="29"/>
      <c r="P23" s="29"/>
    </row>
    <row r="24" spans="1:16" ht="19.05" customHeight="1">
      <c r="B24" s="515" t="s">
        <v>115</v>
      </c>
      <c r="C24" s="515"/>
      <c r="D24" s="515"/>
      <c r="E24" s="515"/>
      <c r="F24" s="515"/>
      <c r="G24" s="75" t="s">
        <v>66</v>
      </c>
      <c r="I24" s="515" t="s">
        <v>116</v>
      </c>
      <c r="J24" s="515"/>
      <c r="K24" s="515"/>
      <c r="L24" s="515"/>
      <c r="P24" s="29"/>
    </row>
    <row r="25" spans="1:16" ht="24" customHeight="1" thickBot="1">
      <c r="B25" s="165"/>
      <c r="C25" s="165"/>
      <c r="D25" s="165"/>
      <c r="E25" s="165"/>
      <c r="F25" s="165"/>
      <c r="G25" s="75"/>
      <c r="I25" s="169"/>
      <c r="P25" s="29"/>
    </row>
    <row r="26" spans="1:16" ht="28.05" customHeight="1">
      <c r="B26" s="89" t="s">
        <v>117</v>
      </c>
      <c r="C26" s="90" t="s">
        <v>118</v>
      </c>
      <c r="D26" s="90" t="s">
        <v>119</v>
      </c>
      <c r="E26" s="90" t="s">
        <v>120</v>
      </c>
      <c r="F26" s="91" t="s">
        <v>121</v>
      </c>
      <c r="G26" s="200" t="s">
        <v>98</v>
      </c>
      <c r="H26" s="168" t="s">
        <v>102</v>
      </c>
      <c r="I26" s="529" t="s">
        <v>122</v>
      </c>
      <c r="J26" s="530"/>
      <c r="K26" s="530"/>
      <c r="L26" s="531"/>
      <c r="P26" s="29"/>
    </row>
    <row r="27" spans="1:16" ht="19.05" customHeight="1">
      <c r="B27" s="106" t="s">
        <v>123</v>
      </c>
      <c r="C27" s="291"/>
      <c r="D27" s="292"/>
      <c r="E27" s="292"/>
      <c r="F27" s="293"/>
      <c r="G27" s="87" t="str">
        <f>'General information'!$C$2</f>
        <v>|MYRP||||||</v>
      </c>
      <c r="H27" s="168"/>
      <c r="I27" s="532"/>
      <c r="J27" s="533"/>
      <c r="K27" s="533"/>
      <c r="L27" s="534"/>
    </row>
    <row r="28" spans="1:16" ht="19.05" customHeight="1">
      <c r="B28" s="107"/>
      <c r="C28" s="291"/>
      <c r="D28" s="294"/>
      <c r="E28" s="294"/>
      <c r="F28" s="293"/>
      <c r="G28" s="87" t="str">
        <f>'General information'!$C$2</f>
        <v>|MYRP||||||</v>
      </c>
      <c r="H28" s="168"/>
      <c r="I28" s="318" t="s">
        <v>124</v>
      </c>
      <c r="J28" s="166"/>
      <c r="K28" s="166"/>
      <c r="L28" s="167"/>
    </row>
    <row r="29" spans="1:16" ht="19.05" customHeight="1">
      <c r="B29" s="107"/>
      <c r="C29" s="291"/>
      <c r="D29" s="292"/>
      <c r="E29" s="292"/>
      <c r="F29" s="293"/>
      <c r="G29" s="87" t="str">
        <f>'General information'!$C$2</f>
        <v>|MYRP||||||</v>
      </c>
      <c r="H29" s="168"/>
      <c r="I29" s="532" t="s">
        <v>125</v>
      </c>
      <c r="J29" s="533"/>
      <c r="K29" s="533"/>
      <c r="L29" s="534"/>
    </row>
    <row r="30" spans="1:16" ht="19.05" customHeight="1">
      <c r="B30" s="107"/>
      <c r="C30" s="291"/>
      <c r="D30" s="294"/>
      <c r="E30" s="294"/>
      <c r="F30" s="293"/>
      <c r="G30" s="87" t="str">
        <f>'General information'!$C$2</f>
        <v>|MYRP||||||</v>
      </c>
      <c r="H30" s="168"/>
      <c r="I30" s="532"/>
      <c r="J30" s="533"/>
      <c r="K30" s="533"/>
      <c r="L30" s="534"/>
    </row>
    <row r="31" spans="1:16" ht="19.05" customHeight="1">
      <c r="B31" s="107"/>
      <c r="C31" s="291"/>
      <c r="D31" s="292"/>
      <c r="E31" s="292"/>
      <c r="F31" s="293"/>
      <c r="G31" s="87" t="str">
        <f>'General information'!$C$2</f>
        <v>|MYRP||||||</v>
      </c>
      <c r="H31" s="168"/>
      <c r="I31" s="318" t="s">
        <v>124</v>
      </c>
      <c r="J31" s="166"/>
      <c r="K31" s="166"/>
      <c r="L31" s="167"/>
    </row>
    <row r="32" spans="1:16" ht="19.05" customHeight="1">
      <c r="B32" s="107"/>
      <c r="C32" s="291"/>
      <c r="D32" s="294"/>
      <c r="E32" s="294"/>
      <c r="F32" s="293"/>
      <c r="G32" s="87" t="str">
        <f>'General information'!$C$2</f>
        <v>|MYRP||||||</v>
      </c>
      <c r="H32" s="168"/>
      <c r="I32" s="535" t="s">
        <v>126</v>
      </c>
      <c r="J32" s="536"/>
      <c r="K32" s="536"/>
      <c r="L32" s="537"/>
    </row>
    <row r="33" spans="2:12" ht="19.05" customHeight="1">
      <c r="B33" s="107"/>
      <c r="C33" s="291"/>
      <c r="D33" s="292"/>
      <c r="E33" s="292"/>
      <c r="F33" s="293"/>
      <c r="G33" s="87" t="str">
        <f>'General information'!$C$2</f>
        <v>|MYRP||||||</v>
      </c>
      <c r="H33" s="168"/>
      <c r="I33" s="538"/>
      <c r="J33" s="536"/>
      <c r="K33" s="536"/>
      <c r="L33" s="537"/>
    </row>
    <row r="34" spans="2:12" ht="19.05" customHeight="1">
      <c r="B34" s="107"/>
      <c r="C34" s="291"/>
      <c r="D34" s="294"/>
      <c r="E34" s="294"/>
      <c r="F34" s="293"/>
      <c r="G34" s="87" t="str">
        <f>'General information'!$C$2</f>
        <v>|MYRP||||||</v>
      </c>
      <c r="H34" s="168"/>
      <c r="I34" s="538"/>
      <c r="J34" s="536"/>
      <c r="K34" s="536"/>
      <c r="L34" s="537"/>
    </row>
    <row r="35" spans="2:12" ht="19.05" customHeight="1">
      <c r="B35" s="107"/>
      <c r="C35" s="291"/>
      <c r="D35" s="292"/>
      <c r="E35" s="292"/>
      <c r="F35" s="293"/>
      <c r="G35" s="87" t="str">
        <f>'General information'!$C$2</f>
        <v>|MYRP||||||</v>
      </c>
      <c r="H35" s="168"/>
      <c r="I35" s="538"/>
      <c r="J35" s="536"/>
      <c r="K35" s="536"/>
      <c r="L35" s="537"/>
    </row>
    <row r="36" spans="2:12" ht="19.05" customHeight="1">
      <c r="B36" s="107"/>
      <c r="C36" s="291"/>
      <c r="D36" s="294"/>
      <c r="E36" s="294"/>
      <c r="F36" s="293"/>
      <c r="G36" s="87" t="str">
        <f>'General information'!$C$2</f>
        <v>|MYRP||||||</v>
      </c>
      <c r="I36" s="539"/>
      <c r="J36" s="540"/>
      <c r="K36" s="540"/>
      <c r="L36" s="541"/>
    </row>
    <row r="37" spans="2:12" ht="19.05" customHeight="1" thickBot="1">
      <c r="B37" s="108"/>
      <c r="C37" s="291"/>
      <c r="D37" s="292"/>
      <c r="E37" s="292"/>
      <c r="F37" s="293"/>
      <c r="G37" s="88" t="str">
        <f>'General information'!$C$2</f>
        <v>|MYRP||||||</v>
      </c>
    </row>
  </sheetData>
  <sheetProtection algorithmName="SHA-512" hashValue="OeqnTa3XDeLNR9ZvDoDdnhhQyxcaxCAHIlJHZys+lh2srWu2T1Q9l3WIwWVSSMxW/TbuHdZoh/PEkG0DrDcG1w==" saltValue="xBjsYe397KydiuoQp03D7Q==" spinCount="100000" sheet="1" selectLockedCells="1"/>
  <mergeCells count="13">
    <mergeCell ref="M14:O14"/>
    <mergeCell ref="H14:L14"/>
    <mergeCell ref="I26:L27"/>
    <mergeCell ref="I32:L36"/>
    <mergeCell ref="I29:L30"/>
    <mergeCell ref="I24:L24"/>
    <mergeCell ref="C1:H1"/>
    <mergeCell ref="B24:F24"/>
    <mergeCell ref="B5:C5"/>
    <mergeCell ref="B13:F13"/>
    <mergeCell ref="B3:F3"/>
    <mergeCell ref="E5:F5"/>
    <mergeCell ref="H5:I5"/>
  </mergeCells>
  <phoneticPr fontId="30" type="noConversion"/>
  <conditionalFormatting sqref="H18">
    <cfRule type="expression" dxfId="308" priority="5">
      <formula>$C$18=""</formula>
    </cfRule>
  </conditionalFormatting>
  <conditionalFormatting sqref="H19">
    <cfRule type="expression" dxfId="307" priority="4">
      <formula>$C$19=""</formula>
    </cfRule>
  </conditionalFormatting>
  <conditionalFormatting sqref="H20">
    <cfRule type="expression" dxfId="306" priority="3">
      <formula>$C$20=""</formula>
    </cfRule>
  </conditionalFormatting>
  <conditionalFormatting sqref="H21">
    <cfRule type="expression" dxfId="305" priority="2">
      <formula>$C$21=""</formula>
    </cfRule>
  </conditionalFormatting>
  <conditionalFormatting sqref="M18:M21">
    <cfRule type="expression" dxfId="304" priority="1">
      <formula>$C18=""</formula>
    </cfRule>
  </conditionalFormatting>
  <dataValidations count="2">
    <dataValidation type="list" allowBlank="1" showInputMessage="1" sqref="F7" xr:uid="{E1DBF347-F01E-42F2-B873-789435F73C4D}">
      <formula1>INDIRECT("Grants_DB[GM GRN]")</formula1>
    </dataValidation>
    <dataValidation allowBlank="1" showInputMessage="1" showErrorMessage="1" prompt="mm-dd-yy - Example: 01-25-23" sqref="N16:O21" xr:uid="{B503C68E-D114-1D4B-94C5-DB9597891F1F}"/>
  </dataValidations>
  <pageMargins left="0.7" right="0.7" top="0.75" bottom="0.75" header="0.3" footer="0.3"/>
  <pageSetup orientation="portrait" r:id="rId1"/>
  <ignoredErrors>
    <ignoredError sqref="D2" formulaRange="1"/>
    <ignoredError sqref="L17:L21" unlocked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858342E8-EE03-4140-81DB-88758789662E}">
          <x14:formula1>
            <xm:f>'ADMIN - LISTS'!$M$3:$M$5</xm:f>
          </x14:formula1>
          <xm:sqref>B27</xm:sqref>
        </x14:dataValidation>
        <x14:dataValidation type="list" allowBlank="1" showInputMessage="1" showErrorMessage="1" xr:uid="{EDC8DC78-FF0F-4040-BD6B-D054520CF895}">
          <x14:formula1>
            <xm:f>'ADMIN - LISTS'!$A$18:$A$19</xm:f>
          </x14:formula1>
          <xm:sqref>M16:M21</xm:sqref>
        </x14:dataValidation>
        <x14:dataValidation type="list" allowBlank="1" showInputMessage="1" showErrorMessage="1" xr:uid="{0151E437-3F86-C340-B5F3-E382357C9018}">
          <x14:formula1>
            <xm:f>'ADMIN - LISTS'!$C$18:$C$19</xm:f>
          </x14:formula1>
          <xm:sqref>M7</xm:sqref>
        </x14:dataValidation>
        <x14:dataValidation type="list" allowBlank="1" showInputMessage="1" showErrorMessage="1" xr:uid="{8BF6BAD2-E0A3-CE4F-B914-E66930F4272B}">
          <x14:formula1>
            <xm:f>'ADMIN - LISTS'!$C$18:$C$20</xm:f>
          </x14:formula1>
          <xm:sqref>H16:H21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AD5A-57AC-9D49-A3FF-943715E27492}">
  <sheetPr codeName="Sheet5">
    <tabColor theme="9"/>
    <pageSetUpPr fitToPage="1"/>
  </sheetPr>
  <dimension ref="A1:AA87"/>
  <sheetViews>
    <sheetView showGridLines="0" zoomScale="83" zoomScaleNormal="100" zoomScaleSheetLayoutView="40" workbookViewId="0">
      <pane xSplit="2" ySplit="1" topLeftCell="C54" activePane="bottomRight" state="frozen"/>
      <selection pane="topRight" activeCell="E17" sqref="E17"/>
      <selection pane="bottomLeft" activeCell="E17" sqref="E17"/>
      <selection pane="bottomRight" activeCell="D62" sqref="D62"/>
    </sheetView>
  </sheetViews>
  <sheetFormatPr defaultColWidth="9" defaultRowHeight="14.4"/>
  <cols>
    <col min="1" max="1" width="3.21875" customWidth="1"/>
    <col min="2" max="2" width="77.33203125" style="55" customWidth="1"/>
    <col min="3" max="3" width="58.33203125" style="55" customWidth="1"/>
    <col min="4" max="4" width="32.77734375" style="55" customWidth="1"/>
    <col min="5" max="5" width="28.33203125" style="5" customWidth="1"/>
    <col min="6" max="6" width="24.77734375" style="5" customWidth="1"/>
    <col min="7" max="7" width="22.77734375" bestFit="1" customWidth="1"/>
    <col min="8" max="8" width="28.21875" customWidth="1"/>
    <col min="9" max="9" width="30.21875" customWidth="1"/>
    <col min="10" max="10" width="20" customWidth="1"/>
    <col min="11" max="11" width="25.44140625" style="55" customWidth="1"/>
    <col min="12" max="12" width="25.33203125" style="55" hidden="1" customWidth="1"/>
    <col min="13" max="13" width="25.33203125" hidden="1" customWidth="1"/>
    <col min="14" max="14" width="25.33203125" style="55" hidden="1" customWidth="1"/>
    <col min="15" max="15" width="18.21875" style="55" hidden="1" customWidth="1"/>
    <col min="16" max="16" width="18.21875" style="55" customWidth="1"/>
    <col min="17" max="17" width="20" style="55" customWidth="1"/>
    <col min="18" max="18" width="18.33203125" customWidth="1"/>
    <col min="19" max="19" width="20.33203125" customWidth="1"/>
    <col min="20" max="20" width="16.33203125" customWidth="1"/>
    <col min="21" max="21" width="32.33203125" customWidth="1"/>
    <col min="22" max="22" width="35.77734375" customWidth="1"/>
    <col min="23" max="24" width="35.77734375" hidden="1" customWidth="1"/>
    <col min="25" max="25" width="28.21875" hidden="1" customWidth="1"/>
    <col min="26" max="26" width="27.21875" customWidth="1"/>
    <col min="27" max="27" width="40.33203125" style="1" customWidth="1"/>
    <col min="28" max="28" width="40.33203125" customWidth="1"/>
  </cols>
  <sheetData>
    <row r="1" spans="1:27" ht="51" customHeight="1">
      <c r="B1"/>
      <c r="C1" s="231" t="s">
        <v>127</v>
      </c>
      <c r="D1" s="65"/>
      <c r="E1" s="152"/>
      <c r="F1" s="148"/>
      <c r="G1" s="152"/>
      <c r="K1"/>
      <c r="L1"/>
      <c r="N1"/>
      <c r="O1"/>
      <c r="P1"/>
      <c r="Q1"/>
      <c r="AA1"/>
    </row>
    <row r="2" spans="1:27" ht="15" customHeight="1">
      <c r="B2" s="126"/>
      <c r="C2" s="126"/>
      <c r="D2"/>
      <c r="E2"/>
      <c r="G2" s="5"/>
      <c r="I2" s="55"/>
      <c r="K2" s="29"/>
      <c r="L2" s="29"/>
      <c r="M2" s="94"/>
      <c r="N2"/>
      <c r="O2"/>
      <c r="P2"/>
      <c r="Q2"/>
      <c r="AA2"/>
    </row>
    <row r="3" spans="1:27" ht="46.05" customHeight="1" thickBot="1">
      <c r="B3" s="151" t="s">
        <v>128</v>
      </c>
      <c r="C3" s="151"/>
      <c r="D3" s="151"/>
      <c r="E3" s="151"/>
      <c r="F3" s="151"/>
      <c r="G3" s="286" t="s">
        <v>129</v>
      </c>
      <c r="H3" s="543" t="s">
        <v>130</v>
      </c>
      <c r="I3" s="543"/>
      <c r="J3" s="543"/>
      <c r="K3" s="544"/>
      <c r="L3"/>
      <c r="N3"/>
      <c r="O3"/>
      <c r="P3"/>
      <c r="Q3"/>
      <c r="AA3"/>
    </row>
    <row r="4" spans="1:27">
      <c r="B4" s="285" t="s">
        <v>131</v>
      </c>
      <c r="C4" s="285" t="s">
        <v>131</v>
      </c>
      <c r="D4" s="285" t="s">
        <v>110</v>
      </c>
      <c r="E4" s="285" t="s">
        <v>110</v>
      </c>
      <c r="F4" s="285" t="s">
        <v>132</v>
      </c>
      <c r="G4" s="285" t="s">
        <v>132</v>
      </c>
      <c r="H4" s="285" t="s">
        <v>69</v>
      </c>
      <c r="I4" s="285" t="s">
        <v>133</v>
      </c>
      <c r="J4" s="285" t="s">
        <v>131</v>
      </c>
      <c r="K4" s="285" t="s">
        <v>69</v>
      </c>
      <c r="L4" s="285" t="s">
        <v>69</v>
      </c>
      <c r="M4" s="285" t="s">
        <v>69</v>
      </c>
      <c r="N4" s="285" t="s">
        <v>69</v>
      </c>
      <c r="O4" s="285" t="s">
        <v>69</v>
      </c>
      <c r="Q4"/>
      <c r="AA4"/>
    </row>
    <row r="5" spans="1:27" ht="40.049999999999997" customHeight="1">
      <c r="B5" s="272" t="s">
        <v>134</v>
      </c>
      <c r="C5" s="272" t="s">
        <v>135</v>
      </c>
      <c r="D5" s="135" t="s">
        <v>136</v>
      </c>
      <c r="E5" s="261" t="s">
        <v>137</v>
      </c>
      <c r="F5" s="261" t="s">
        <v>138</v>
      </c>
      <c r="G5" s="135" t="s">
        <v>139</v>
      </c>
      <c r="H5" s="262" t="s">
        <v>140</v>
      </c>
      <c r="I5" s="262" t="s">
        <v>141</v>
      </c>
      <c r="J5" s="262" t="s">
        <v>142</v>
      </c>
      <c r="K5" s="262" t="s">
        <v>143</v>
      </c>
      <c r="L5" s="134" t="s">
        <v>144</v>
      </c>
      <c r="M5" s="134" t="s">
        <v>145</v>
      </c>
      <c r="N5" s="134" t="s">
        <v>146</v>
      </c>
      <c r="O5" s="134" t="s">
        <v>98</v>
      </c>
      <c r="P5"/>
      <c r="AA5"/>
    </row>
    <row r="6" spans="1:27" ht="34.5" hidden="1" customHeight="1">
      <c r="A6" s="198"/>
      <c r="B6" s="263" t="s">
        <v>134</v>
      </c>
      <c r="C6" s="137" t="s">
        <v>135</v>
      </c>
      <c r="D6" s="137" t="s">
        <v>147</v>
      </c>
      <c r="E6" s="137" t="s">
        <v>148</v>
      </c>
      <c r="F6" s="137" t="s">
        <v>138</v>
      </c>
      <c r="G6" s="264" t="s">
        <v>139</v>
      </c>
      <c r="H6" s="264" t="s">
        <v>149</v>
      </c>
      <c r="I6" s="264" t="s">
        <v>150</v>
      </c>
      <c r="J6" s="133" t="s">
        <v>142</v>
      </c>
      <c r="K6" s="264" t="s">
        <v>151</v>
      </c>
      <c r="L6" s="264" t="s">
        <v>144</v>
      </c>
      <c r="M6" s="134" t="s">
        <v>145</v>
      </c>
      <c r="N6" s="133" t="s">
        <v>146</v>
      </c>
      <c r="O6" s="227" t="s">
        <v>98</v>
      </c>
      <c r="P6"/>
      <c r="Q6"/>
      <c r="AA6"/>
    </row>
    <row r="7" spans="1:27" ht="34.5" hidden="1" customHeight="1">
      <c r="A7" s="198"/>
      <c r="B7" s="273" t="s">
        <v>134</v>
      </c>
      <c r="C7" s="274" t="s">
        <v>135</v>
      </c>
      <c r="D7" s="275" t="s">
        <v>147</v>
      </c>
      <c r="E7" s="95" t="s">
        <v>148</v>
      </c>
      <c r="F7" s="133" t="s">
        <v>138</v>
      </c>
      <c r="G7" s="95" t="s">
        <v>139</v>
      </c>
      <c r="H7" s="95" t="s">
        <v>149</v>
      </c>
      <c r="I7" s="95" t="s">
        <v>150</v>
      </c>
      <c r="J7" s="95" t="s">
        <v>142</v>
      </c>
      <c r="K7" s="95" t="s">
        <v>151</v>
      </c>
      <c r="L7" s="95" t="s">
        <v>144</v>
      </c>
      <c r="M7" s="134" t="s">
        <v>145</v>
      </c>
      <c r="N7" s="95" t="s">
        <v>146</v>
      </c>
      <c r="O7" s="265" t="s">
        <v>98</v>
      </c>
      <c r="P7"/>
      <c r="Q7"/>
      <c r="AA7"/>
    </row>
    <row r="8" spans="1:27" ht="40.049999999999997" customHeight="1">
      <c r="B8" s="276"/>
      <c r="C8" s="277"/>
      <c r="D8" s="267" t="s">
        <v>154</v>
      </c>
      <c r="E8" s="267" t="s">
        <v>162</v>
      </c>
      <c r="F8" s="267" t="s">
        <v>154</v>
      </c>
      <c r="G8" s="301"/>
      <c r="H8" s="301"/>
      <c r="I8"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8" s="268"/>
      <c r="K8" s="270"/>
      <c r="L8" s="271" t="str">
        <f>_xlfn.SINGLE(IF(
ISBLANK(ecw_finance_budget_pc[[#This Row],[Intervention]])=TRUE,"No intervention selected", _xlfn.XLOOKUP(ecw_finance_budget_pc[[#This Row],[Intervention]],intervention[Intervention],intervention[Intervention code])))</f>
        <v>Please specify</v>
      </c>
      <c r="M8" s="435" t="s">
        <v>155</v>
      </c>
      <c r="N8" s="197" t="s">
        <v>156</v>
      </c>
      <c r="O8" s="266" t="str">
        <f>'General information'!$C$2</f>
        <v>|MYRP||||||</v>
      </c>
      <c r="P8"/>
      <c r="Q8"/>
      <c r="AA8"/>
    </row>
    <row r="9" spans="1:27" ht="40.049999999999997" customHeight="1">
      <c r="B9" s="276"/>
      <c r="C9" s="277"/>
      <c r="D9" s="267" t="s">
        <v>154</v>
      </c>
      <c r="E9" s="267" t="s">
        <v>162</v>
      </c>
      <c r="F9" s="267" t="s">
        <v>154</v>
      </c>
      <c r="G9" s="301"/>
      <c r="H9" s="301"/>
      <c r="I9"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9" s="268"/>
      <c r="K9" s="270"/>
      <c r="L9" s="271" t="str">
        <f>_xlfn.SINGLE(IF(
ISBLANK(ecw_finance_budget_pc[[#This Row],[Intervention]])=TRUE,"No intervention selected", _xlfn.XLOOKUP(ecw_finance_budget_pc[[#This Row],[Intervention]],intervention[Intervention],intervention[Intervention code])))</f>
        <v>Please specify</v>
      </c>
      <c r="M9" s="435" t="s">
        <v>159</v>
      </c>
      <c r="N9" s="197" t="s">
        <v>156</v>
      </c>
      <c r="O9" s="266" t="str">
        <f>'General information'!$C$2</f>
        <v>|MYRP||||||</v>
      </c>
      <c r="P9"/>
      <c r="Q9"/>
      <c r="AA9"/>
    </row>
    <row r="10" spans="1:27" ht="40.049999999999997" customHeight="1">
      <c r="B10" s="276"/>
      <c r="C10" s="277"/>
      <c r="D10" s="267" t="s">
        <v>154</v>
      </c>
      <c r="E10" s="267" t="s">
        <v>162</v>
      </c>
      <c r="F10" s="267" t="s">
        <v>154</v>
      </c>
      <c r="G10" s="301"/>
      <c r="H10" s="301"/>
      <c r="I10"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0" s="268"/>
      <c r="K10" s="270"/>
      <c r="L10" s="271" t="str">
        <f>_xlfn.SINGLE(IF(
ISBLANK(ecw_finance_budget_pc[[#This Row],[Intervention]])=TRUE,"No intervention selected", _xlfn.XLOOKUP(ecw_finance_budget_pc[[#This Row],[Intervention]],intervention[Intervention],intervention[Intervention code])))</f>
        <v>Please specify</v>
      </c>
      <c r="M10" s="435" t="s">
        <v>160</v>
      </c>
      <c r="N10" s="197" t="s">
        <v>156</v>
      </c>
      <c r="O10" s="266" t="str">
        <f>'General information'!$C$2</f>
        <v>|MYRP||||||</v>
      </c>
      <c r="P10"/>
      <c r="Q10"/>
      <c r="AA10"/>
    </row>
    <row r="11" spans="1:27" ht="40.049999999999997" customHeight="1">
      <c r="B11" s="276"/>
      <c r="C11" s="277"/>
      <c r="D11" s="267" t="s">
        <v>154</v>
      </c>
      <c r="E11" s="267" t="s">
        <v>162</v>
      </c>
      <c r="F11" s="267" t="s">
        <v>154</v>
      </c>
      <c r="G11" s="301"/>
      <c r="H11" s="301"/>
      <c r="I11"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1" s="268"/>
      <c r="K11" s="270"/>
      <c r="L11" s="271" t="str">
        <f>_xlfn.SINGLE(IF(
ISBLANK(ecw_finance_budget_pc[[#This Row],[Intervention]])=TRUE,"No intervention selected", _xlfn.XLOOKUP(ecw_finance_budget_pc[[#This Row],[Intervention]],intervention[Intervention],intervention[Intervention code])))</f>
        <v>Please specify</v>
      </c>
      <c r="M11" s="435" t="s">
        <v>163</v>
      </c>
      <c r="N11" s="197" t="s">
        <v>156</v>
      </c>
      <c r="O11" s="266" t="str">
        <f>'General information'!$C$2</f>
        <v>|MYRP||||||</v>
      </c>
      <c r="P11"/>
      <c r="Q11"/>
      <c r="AA11"/>
    </row>
    <row r="12" spans="1:27" ht="40.049999999999997" customHeight="1">
      <c r="B12" s="276"/>
      <c r="C12" s="277"/>
      <c r="D12" s="267" t="s">
        <v>154</v>
      </c>
      <c r="E12" s="267" t="s">
        <v>162</v>
      </c>
      <c r="F12" s="267" t="s">
        <v>154</v>
      </c>
      <c r="G12" s="301"/>
      <c r="H12" s="301"/>
      <c r="I12"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2" s="268"/>
      <c r="K12" s="270"/>
      <c r="L12" s="271" t="str">
        <f>_xlfn.SINGLE(IF(
ISBLANK(ecw_finance_budget_pc[[#This Row],[Intervention]])=TRUE,"No intervention selected", _xlfn.XLOOKUP(ecw_finance_budget_pc[[#This Row],[Intervention]],intervention[Intervention],intervention[Intervention code])))</f>
        <v>Please specify</v>
      </c>
      <c r="M12" s="435" t="s">
        <v>165</v>
      </c>
      <c r="N12" s="197" t="s">
        <v>156</v>
      </c>
      <c r="O12" s="266" t="str">
        <f>'General information'!$C$2</f>
        <v>|MYRP||||||</v>
      </c>
      <c r="P12"/>
      <c r="Q12"/>
      <c r="AA12"/>
    </row>
    <row r="13" spans="1:27" ht="40.049999999999997" customHeight="1">
      <c r="B13" s="276"/>
      <c r="C13" s="277"/>
      <c r="D13" s="267" t="s">
        <v>154</v>
      </c>
      <c r="E13" s="267" t="s">
        <v>162</v>
      </c>
      <c r="F13" s="267" t="s">
        <v>154</v>
      </c>
      <c r="G13" s="301"/>
      <c r="H13" s="301"/>
      <c r="I13"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3" s="268"/>
      <c r="K13" s="270"/>
      <c r="L13" s="271" t="str">
        <f>_xlfn.SINGLE(IF(
ISBLANK(ecw_finance_budget_pc[[#This Row],[Intervention]])=TRUE,"No intervention selected", _xlfn.XLOOKUP(ecw_finance_budget_pc[[#This Row],[Intervention]],intervention[Intervention],intervention[Intervention code])))</f>
        <v>Please specify</v>
      </c>
      <c r="M13" s="435" t="s">
        <v>167</v>
      </c>
      <c r="N13" s="197" t="s">
        <v>156</v>
      </c>
      <c r="O13" s="266" t="str">
        <f>'General information'!$C$2</f>
        <v>|MYRP||||||</v>
      </c>
      <c r="P13"/>
      <c r="Q13"/>
      <c r="AA13"/>
    </row>
    <row r="14" spans="1:27" s="57" customFormat="1" ht="40.049999999999997" customHeight="1">
      <c r="A14"/>
      <c r="B14" s="276"/>
      <c r="C14" s="277"/>
      <c r="D14" s="267" t="s">
        <v>154</v>
      </c>
      <c r="E14" s="267" t="s">
        <v>162</v>
      </c>
      <c r="F14" s="267" t="s">
        <v>154</v>
      </c>
      <c r="G14" s="301"/>
      <c r="H14" s="301"/>
      <c r="I14"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4" s="268"/>
      <c r="K14" s="270"/>
      <c r="L14" s="271" t="str">
        <f>_xlfn.SINGLE(IF(
ISBLANK(ecw_finance_budget_pc[[#This Row],[Intervention]])=TRUE,"No intervention selected", _xlfn.XLOOKUP(ecw_finance_budget_pc[[#This Row],[Intervention]],intervention[Intervention],intervention[Intervention code])))</f>
        <v>Please specify</v>
      </c>
      <c r="M14" s="435" t="s">
        <v>168</v>
      </c>
      <c r="N14" s="197" t="s">
        <v>156</v>
      </c>
      <c r="O14" s="266" t="str">
        <f>'General information'!$C$2</f>
        <v>|MYRP||||||</v>
      </c>
    </row>
    <row r="15" spans="1:27" ht="40.049999999999997" customHeight="1">
      <c r="B15" s="276"/>
      <c r="C15" s="277"/>
      <c r="D15" s="267" t="s">
        <v>154</v>
      </c>
      <c r="E15" s="267" t="s">
        <v>162</v>
      </c>
      <c r="F15" s="267" t="s">
        <v>154</v>
      </c>
      <c r="G15" s="301"/>
      <c r="H15" s="301"/>
      <c r="I15"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5" s="268"/>
      <c r="K15" s="270"/>
      <c r="L15" s="271" t="str">
        <f>_xlfn.SINGLE(IF(
ISBLANK(ecw_finance_budget_pc[[#This Row],[Intervention]])=TRUE,"No intervention selected", _xlfn.XLOOKUP(ecw_finance_budget_pc[[#This Row],[Intervention]],intervention[Intervention],intervention[Intervention code])))</f>
        <v>Please specify</v>
      </c>
      <c r="M15" s="435" t="s">
        <v>169</v>
      </c>
      <c r="N15" s="197" t="s">
        <v>156</v>
      </c>
      <c r="O15" s="266" t="str">
        <f>'General information'!$C$2</f>
        <v>|MYRP||||||</v>
      </c>
      <c r="P15"/>
      <c r="Q15"/>
      <c r="AA15"/>
    </row>
    <row r="16" spans="1:27" ht="40.049999999999997" customHeight="1">
      <c r="B16" s="276"/>
      <c r="C16" s="277"/>
      <c r="D16" s="267" t="s">
        <v>154</v>
      </c>
      <c r="E16" s="267" t="s">
        <v>162</v>
      </c>
      <c r="F16" s="267" t="s">
        <v>154</v>
      </c>
      <c r="G16" s="301"/>
      <c r="H16" s="301"/>
      <c r="I16"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6" s="268"/>
      <c r="K16" s="270"/>
      <c r="L16" s="271" t="str">
        <f>_xlfn.SINGLE(IF(
ISBLANK(ecw_finance_budget_pc[[#This Row],[Intervention]])=TRUE,"No intervention selected", _xlfn.XLOOKUP(ecw_finance_budget_pc[[#This Row],[Intervention]],intervention[Intervention],intervention[Intervention code])))</f>
        <v>Please specify</v>
      </c>
      <c r="M16" s="435" t="s">
        <v>170</v>
      </c>
      <c r="N16" s="197" t="s">
        <v>156</v>
      </c>
      <c r="O16" s="266" t="str">
        <f>'General information'!$C$2</f>
        <v>|MYRP||||||</v>
      </c>
      <c r="P16"/>
      <c r="Q16"/>
      <c r="AA16"/>
    </row>
    <row r="17" spans="1:27" ht="40.049999999999997" customHeight="1">
      <c r="B17" s="276"/>
      <c r="C17" s="277"/>
      <c r="D17" s="267" t="s">
        <v>154</v>
      </c>
      <c r="E17" s="267" t="s">
        <v>162</v>
      </c>
      <c r="F17" s="267" t="s">
        <v>154</v>
      </c>
      <c r="G17" s="301"/>
      <c r="H17" s="301"/>
      <c r="I17"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7" s="268"/>
      <c r="K17" s="270"/>
      <c r="L17" s="271" t="str">
        <f>_xlfn.SINGLE(IF(
ISBLANK(ecw_finance_budget_pc[[#This Row],[Intervention]])=TRUE,"No intervention selected", _xlfn.XLOOKUP(ecw_finance_budget_pc[[#This Row],[Intervention]],intervention[Intervention],intervention[Intervention code])))</f>
        <v>Please specify</v>
      </c>
      <c r="M17" s="435" t="s">
        <v>171</v>
      </c>
      <c r="N17" s="197" t="s">
        <v>156</v>
      </c>
      <c r="O17" s="266" t="str">
        <f>'General information'!$C$2</f>
        <v>|MYRP||||||</v>
      </c>
      <c r="P17"/>
      <c r="Q17"/>
      <c r="AA17"/>
    </row>
    <row r="18" spans="1:27" ht="40.049999999999997" customHeight="1">
      <c r="B18" s="276"/>
      <c r="C18" s="277"/>
      <c r="D18" s="267" t="s">
        <v>154</v>
      </c>
      <c r="E18" s="267" t="s">
        <v>162</v>
      </c>
      <c r="F18" s="267" t="s">
        <v>154</v>
      </c>
      <c r="G18" s="301"/>
      <c r="H18" s="301"/>
      <c r="I18"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8" s="268"/>
      <c r="K18" s="270"/>
      <c r="L18" s="271" t="str">
        <f>_xlfn.SINGLE(IF(
ISBLANK(ecw_finance_budget_pc[[#This Row],[Intervention]])=TRUE,"No intervention selected", _xlfn.XLOOKUP(ecw_finance_budget_pc[[#This Row],[Intervention]],intervention[Intervention],intervention[Intervention code])))</f>
        <v>Please specify</v>
      </c>
      <c r="M18" s="435" t="s">
        <v>172</v>
      </c>
      <c r="N18" s="197" t="s">
        <v>156</v>
      </c>
      <c r="O18" s="266" t="str">
        <f>'General information'!$C$2</f>
        <v>|MYRP||||||</v>
      </c>
      <c r="P18"/>
      <c r="Q18"/>
      <c r="AA18"/>
    </row>
    <row r="19" spans="1:27" ht="40.049999999999997" customHeight="1">
      <c r="B19" s="276"/>
      <c r="C19" s="277"/>
      <c r="D19" s="267" t="s">
        <v>154</v>
      </c>
      <c r="E19" s="267" t="s">
        <v>162</v>
      </c>
      <c r="F19" s="267" t="s">
        <v>154</v>
      </c>
      <c r="G19" s="301"/>
      <c r="H19" s="301"/>
      <c r="I19"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19" s="268"/>
      <c r="K19" s="270"/>
      <c r="L19" s="271" t="str">
        <f>_xlfn.SINGLE(IF(
ISBLANK(ecw_finance_budget_pc[[#This Row],[Intervention]])=TRUE,"No intervention selected", _xlfn.XLOOKUP(ecw_finance_budget_pc[[#This Row],[Intervention]],intervention[Intervention],intervention[Intervention code])))</f>
        <v>Please specify</v>
      </c>
      <c r="M19" s="435" t="s">
        <v>173</v>
      </c>
      <c r="N19" s="197" t="s">
        <v>156</v>
      </c>
      <c r="O19" s="266" t="str">
        <f>'General information'!$C$2</f>
        <v>|MYRP||||||</v>
      </c>
      <c r="P19"/>
      <c r="Q19"/>
      <c r="AA19"/>
    </row>
    <row r="20" spans="1:27" ht="40.049999999999997" customHeight="1">
      <c r="B20" s="276"/>
      <c r="C20" s="306"/>
      <c r="D20" s="267" t="s">
        <v>154</v>
      </c>
      <c r="E20" s="267" t="s">
        <v>162</v>
      </c>
      <c r="F20" s="267" t="s">
        <v>154</v>
      </c>
      <c r="G20" s="301"/>
      <c r="H20" s="301"/>
      <c r="I20"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20" s="268"/>
      <c r="K20" s="270"/>
      <c r="L20" s="271" t="str">
        <f>_xlfn.SINGLE(IF(
ISBLANK(ecw_finance_budget_pc[[#This Row],[Intervention]])=TRUE,"No intervention selected", _xlfn.XLOOKUP(ecw_finance_budget_pc[[#This Row],[Intervention]],intervention[Intervention],intervention[Intervention code])))</f>
        <v>Please specify</v>
      </c>
      <c r="M20" s="435" t="s">
        <v>174</v>
      </c>
      <c r="N20" s="197" t="s">
        <v>156</v>
      </c>
      <c r="O20" s="266" t="str">
        <f>'General information'!$C$2</f>
        <v>|MYRP||||||</v>
      </c>
      <c r="P20" s="58"/>
      <c r="Q20" s="58"/>
      <c r="R20" s="58"/>
      <c r="S20" s="58"/>
      <c r="AA20"/>
    </row>
    <row r="21" spans="1:27" ht="40.049999999999997" customHeight="1">
      <c r="B21" s="276"/>
      <c r="C21" s="277"/>
      <c r="D21" s="267" t="s">
        <v>154</v>
      </c>
      <c r="E21" s="267" t="s">
        <v>162</v>
      </c>
      <c r="F21" s="267" t="s">
        <v>154</v>
      </c>
      <c r="G21" s="301"/>
      <c r="H21" s="301"/>
      <c r="I21"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21" s="268"/>
      <c r="K21" s="270"/>
      <c r="L21" s="271" t="str">
        <f>_xlfn.SINGLE(IF(
ISBLANK(ecw_finance_budget_pc[[#This Row],[Intervention]])=TRUE,"No intervention selected", _xlfn.XLOOKUP(ecw_finance_budget_pc[[#This Row],[Intervention]],intervention[Intervention],intervention[Intervention code])))</f>
        <v>Please specify</v>
      </c>
      <c r="M21" s="435" t="s">
        <v>175</v>
      </c>
      <c r="N21" s="197" t="s">
        <v>156</v>
      </c>
      <c r="O21" s="266" t="str">
        <f>'General information'!$C$2</f>
        <v>|MYRP||||||</v>
      </c>
      <c r="P21"/>
      <c r="Q21"/>
      <c r="AA21"/>
    </row>
    <row r="22" spans="1:27" ht="40.049999999999997" customHeight="1">
      <c r="B22" s="276"/>
      <c r="C22" s="277"/>
      <c r="D22" s="267" t="s">
        <v>154</v>
      </c>
      <c r="E22" s="267" t="s">
        <v>162</v>
      </c>
      <c r="F22" s="267" t="s">
        <v>154</v>
      </c>
      <c r="G22" s="301"/>
      <c r="H22" s="301"/>
      <c r="I22" s="269">
        <f>IFERROR(IF(SUM(ecw_finance_budget_pc[[#This Row],[New total amount]]-ecw_finance_budget_pc[[#This Row],[Total amount]])/ecw_finance_budget_pc[[#This Row],[Total amount]]=-1, 0,SUM(ecw_finance_budget_pc[[#This Row],[New total amount]]-ecw_finance_budget_pc[[#This Row],[Total amount]])/ecw_finance_budget_pc[[#This Row],[Total amount]]),0)</f>
        <v>0</v>
      </c>
      <c r="J22" s="268"/>
      <c r="K22" s="270"/>
      <c r="L22" s="271" t="str">
        <f>_xlfn.SINGLE(IF(
ISBLANK(ecw_finance_budget_pc[[#This Row],[Intervention]])=TRUE,"No intervention selected", _xlfn.XLOOKUP(ecw_finance_budget_pc[[#This Row],[Intervention]],intervention[Intervention],intervention[Intervention code])))</f>
        <v>Please specify</v>
      </c>
      <c r="M22" s="435" t="s">
        <v>176</v>
      </c>
      <c r="N22" s="197" t="s">
        <v>156</v>
      </c>
      <c r="O22" s="266" t="str">
        <f>'General information'!$C$2</f>
        <v>|MYRP||||||</v>
      </c>
      <c r="P22"/>
      <c r="Q22"/>
      <c r="AA22"/>
    </row>
    <row r="23" spans="1:27" s="57" customFormat="1" ht="28.05" customHeight="1">
      <c r="A23" s="100"/>
      <c r="B23" s="2"/>
      <c r="C23" s="416" t="str">
        <f>"Number of outputs: "&amp;COUNTA(C8:C22)&amp;" (required: 3 or more)"</f>
        <v>Number of outputs: 0 (required: 3 or more)</v>
      </c>
      <c r="D23"/>
      <c r="E23"/>
      <c r="F23" s="447" t="s">
        <v>177</v>
      </c>
      <c r="G23" s="417">
        <f>SUM(G8:G22)</f>
        <v>0</v>
      </c>
      <c r="H23" s="417">
        <f>SUM(H8:H22)</f>
        <v>0</v>
      </c>
      <c r="I23" s="302" t="e">
        <f>IF(SUM(H23-G23)/G23=-1, "", SUM(H23-G23)/G23)</f>
        <v>#DIV/0!</v>
      </c>
      <c r="L23" s="101"/>
      <c r="Q23" s="93"/>
    </row>
    <row r="24" spans="1:27" s="57" customFormat="1" ht="28.05" customHeight="1">
      <c r="F24"/>
      <c r="G24"/>
      <c r="H24"/>
      <c r="I24"/>
      <c r="J24"/>
      <c r="K24"/>
      <c r="L24" s="101"/>
      <c r="Q24" s="93"/>
    </row>
    <row r="25" spans="1:27" ht="45" customHeight="1">
      <c r="H25" s="98"/>
      <c r="I25" s="98"/>
      <c r="J25" s="98"/>
      <c r="K25" s="98"/>
      <c r="L25" s="98"/>
    </row>
    <row r="26" spans="1:27" ht="33" customHeight="1" thickBot="1">
      <c r="B26" s="542" t="s">
        <v>178</v>
      </c>
      <c r="C26" s="542"/>
      <c r="D26" s="542"/>
      <c r="E26" s="542"/>
      <c r="F26" s="542"/>
      <c r="G26" s="542"/>
      <c r="H26" s="542"/>
    </row>
    <row r="27" spans="1:27" ht="70.95" customHeight="1">
      <c r="B27" s="549" t="s">
        <v>179</v>
      </c>
      <c r="C27" s="549"/>
      <c r="D27" s="549"/>
      <c r="E27" s="549"/>
      <c r="F27" s="549"/>
      <c r="G27" s="549"/>
    </row>
    <row r="29" spans="1:27" ht="34.049999999999997" customHeight="1">
      <c r="C29" s="283" t="s">
        <v>180</v>
      </c>
      <c r="D29" s="545" t="s">
        <v>181</v>
      </c>
      <c r="E29" s="543"/>
      <c r="F29" s="543"/>
      <c r="G29" s="544"/>
      <c r="K29"/>
      <c r="L29"/>
      <c r="N29"/>
      <c r="O29"/>
      <c r="P29"/>
      <c r="Q29" s="1"/>
      <c r="AA29"/>
    </row>
    <row r="30" spans="1:27" ht="22.95" customHeight="1">
      <c r="B30" s="191"/>
      <c r="C30" s="285" t="s">
        <v>132</v>
      </c>
      <c r="D30" s="285" t="s">
        <v>132</v>
      </c>
      <c r="E30" s="285" t="s">
        <v>182</v>
      </c>
      <c r="F30" s="285" t="s">
        <v>133</v>
      </c>
      <c r="G30" s="285" t="s">
        <v>131</v>
      </c>
      <c r="K30"/>
      <c r="L30"/>
      <c r="N30"/>
      <c r="O30"/>
      <c r="P30"/>
      <c r="Q30" s="1"/>
      <c r="AA30"/>
    </row>
    <row r="31" spans="1:27" ht="37.049999999999997" customHeight="1">
      <c r="B31" s="135" t="s">
        <v>183</v>
      </c>
      <c r="C31" s="135" t="s">
        <v>139</v>
      </c>
      <c r="D31" s="136" t="s">
        <v>184</v>
      </c>
      <c r="E31" s="136" t="s">
        <v>150</v>
      </c>
      <c r="F31" s="136" t="s">
        <v>142</v>
      </c>
      <c r="G31" s="226" t="s">
        <v>151</v>
      </c>
      <c r="H31" s="200" t="s">
        <v>146</v>
      </c>
      <c r="I31" s="200" t="s">
        <v>98</v>
      </c>
      <c r="L31"/>
      <c r="N31"/>
      <c r="O31"/>
      <c r="P31"/>
      <c r="Q31"/>
      <c r="AA31"/>
    </row>
    <row r="32" spans="1:27" ht="27" hidden="1" customHeight="1">
      <c r="B32" s="134" t="s">
        <v>183</v>
      </c>
      <c r="C32" s="133" t="s">
        <v>139</v>
      </c>
      <c r="D32" s="133" t="s">
        <v>184</v>
      </c>
      <c r="E32" s="133" t="s">
        <v>150</v>
      </c>
      <c r="F32" s="133" t="s">
        <v>142</v>
      </c>
      <c r="G32" s="227" t="s">
        <v>151</v>
      </c>
      <c r="H32" s="200" t="s">
        <v>146</v>
      </c>
      <c r="I32" s="200" t="s">
        <v>98</v>
      </c>
      <c r="J32" s="55"/>
      <c r="K32"/>
      <c r="L32"/>
      <c r="N32"/>
      <c r="O32"/>
      <c r="P32"/>
      <c r="Q32"/>
      <c r="AA32"/>
    </row>
    <row r="33" spans="2:27" ht="28.05" hidden="1" customHeight="1">
      <c r="B33" s="208" t="s">
        <v>183</v>
      </c>
      <c r="C33" s="137" t="s">
        <v>139</v>
      </c>
      <c r="D33" s="137" t="s">
        <v>184</v>
      </c>
      <c r="E33" s="137" t="s">
        <v>150</v>
      </c>
      <c r="F33" s="137" t="s">
        <v>142</v>
      </c>
      <c r="G33" s="228" t="s">
        <v>151</v>
      </c>
      <c r="H33" s="229" t="s">
        <v>185</v>
      </c>
      <c r="I33" s="230" t="str">
        <f>'General information'!$C$2</f>
        <v>|MYRP||||||</v>
      </c>
      <c r="K33"/>
      <c r="L33"/>
      <c r="N33"/>
      <c r="O33"/>
      <c r="P33"/>
      <c r="Q33"/>
      <c r="AA33"/>
    </row>
    <row r="34" spans="2:27" ht="31.05" customHeight="1">
      <c r="B34" s="180"/>
      <c r="C34" s="299"/>
      <c r="D34" s="300"/>
      <c r="E34" s="119">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F34" s="287"/>
      <c r="G34" s="289"/>
      <c r="H34" s="199" t="s">
        <v>185</v>
      </c>
      <c r="I34" s="199" t="str">
        <f>'General information'!$C$2</f>
        <v>|MYRP||||||</v>
      </c>
      <c r="K34"/>
      <c r="L34"/>
      <c r="N34"/>
      <c r="O34"/>
      <c r="P34"/>
      <c r="Q34"/>
      <c r="AA34"/>
    </row>
    <row r="35" spans="2:27" ht="31.05" customHeight="1">
      <c r="B35" s="181"/>
      <c r="C35" s="299"/>
      <c r="D35" s="300"/>
      <c r="E35" s="119">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F35" s="288"/>
      <c r="G35" s="290"/>
      <c r="H35" s="199" t="s">
        <v>185</v>
      </c>
      <c r="I35" s="199" t="str">
        <f>'General information'!$C$2</f>
        <v>|MYRP||||||</v>
      </c>
      <c r="K35"/>
      <c r="L35"/>
      <c r="N35"/>
      <c r="O35"/>
      <c r="P35"/>
      <c r="Q35"/>
      <c r="AA35"/>
    </row>
    <row r="36" spans="2:27" ht="31.05" customHeight="1">
      <c r="B36" s="181"/>
      <c r="C36" s="299"/>
      <c r="D36" s="300"/>
      <c r="E36" s="119">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F36" s="288"/>
      <c r="G36" s="290"/>
      <c r="H36" s="199" t="s">
        <v>185</v>
      </c>
      <c r="I36" s="199" t="str">
        <f>'General information'!$C$2</f>
        <v>|MYRP||||||</v>
      </c>
      <c r="K36"/>
      <c r="L36"/>
      <c r="N36"/>
      <c r="O36"/>
      <c r="P36"/>
      <c r="Q36"/>
      <c r="AA36"/>
    </row>
    <row r="37" spans="2:27" ht="31.05" customHeight="1">
      <c r="B37" s="181"/>
      <c r="C37" s="299"/>
      <c r="D37" s="300"/>
      <c r="E37" s="119">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F37" s="288"/>
      <c r="G37" s="290"/>
      <c r="H37" s="199" t="s">
        <v>185</v>
      </c>
      <c r="I37" s="199" t="str">
        <f>'General information'!$C$2</f>
        <v>|MYRP||||||</v>
      </c>
      <c r="K37"/>
      <c r="L37"/>
      <c r="N37"/>
      <c r="O37"/>
      <c r="P37"/>
      <c r="Q37"/>
      <c r="AA37"/>
    </row>
    <row r="38" spans="2:27" ht="31.05" customHeight="1">
      <c r="B38" s="181"/>
      <c r="C38" s="299"/>
      <c r="D38" s="300"/>
      <c r="E38" s="119">
        <f>IFERROR(IF(SUM(ecw_finance_budget_oc[[#This Row],[Revised amount]]-ecw_finance_budget_oc[[#This Row],[Total amount]])/ecw_finance_budget_oc[[#This Row],[Total amount]]=-1, 0,SUM(ecw_finance_budget_oc[[#This Row],[Revised amount]]-ecw_finance_budget_oc[[#This Row],[Total amount]])/ecw_finance_budget_oc[[#This Row],[Total amount]]),0)</f>
        <v>0</v>
      </c>
      <c r="F38" s="288"/>
      <c r="G38" s="290"/>
      <c r="H38" s="199" t="s">
        <v>185</v>
      </c>
      <c r="I38" s="199" t="str">
        <f>'General information'!$C$2</f>
        <v>|MYRP||||||</v>
      </c>
      <c r="K38"/>
      <c r="L38"/>
      <c r="N38"/>
      <c r="O38"/>
      <c r="P38"/>
      <c r="Q38"/>
      <c r="AA38"/>
    </row>
    <row r="39" spans="2:27" ht="30" customHeight="1">
      <c r="B39" s="192" t="s">
        <v>186</v>
      </c>
      <c r="C39" s="418">
        <f>SUM(C34:C38)</f>
        <v>0</v>
      </c>
      <c r="D39" s="418">
        <f>SUM(D34:D38)</f>
        <v>0</v>
      </c>
      <c r="E39" s="303" t="e">
        <f>IF(SUM(D39-C39)/C39=-1, "", SUM(D39-C39)/C39)</f>
        <v>#DIV/0!</v>
      </c>
      <c r="G39" s="146"/>
      <c r="K39"/>
      <c r="L39"/>
      <c r="N39"/>
      <c r="O39" s="1"/>
      <c r="P39"/>
      <c r="Q39"/>
      <c r="AA39"/>
    </row>
    <row r="40" spans="2:27" ht="30" customHeight="1">
      <c r="B40"/>
      <c r="C40"/>
      <c r="D40"/>
      <c r="E40"/>
      <c r="F40"/>
      <c r="K40"/>
      <c r="L40"/>
      <c r="N40"/>
      <c r="O40"/>
      <c r="P40"/>
      <c r="Q40"/>
      <c r="AA40"/>
    </row>
    <row r="41" spans="2:27" ht="43.5" customHeight="1"/>
    <row r="42" spans="2:27" ht="31.95" customHeight="1" thickBot="1">
      <c r="B42" s="542" t="s">
        <v>187</v>
      </c>
      <c r="C42" s="542"/>
      <c r="D42" s="542"/>
      <c r="E42" s="542"/>
      <c r="F42" s="542"/>
      <c r="G42" s="542"/>
      <c r="H42" s="542"/>
    </row>
    <row r="43" spans="2:27" ht="24" customHeight="1">
      <c r="C43" s="153" t="s">
        <v>69</v>
      </c>
      <c r="D43" s="153" t="s">
        <v>69</v>
      </c>
      <c r="E43" s="153" t="s">
        <v>69</v>
      </c>
      <c r="F43" s="153" t="s">
        <v>69</v>
      </c>
      <c r="H43" s="153" t="s">
        <v>69</v>
      </c>
      <c r="I43" s="154" t="s">
        <v>132</v>
      </c>
    </row>
    <row r="44" spans="2:27" ht="28.05" customHeight="1">
      <c r="B44" s="120" t="s">
        <v>188</v>
      </c>
      <c r="C44" s="121" t="s">
        <v>189</v>
      </c>
      <c r="D44" s="122" t="s">
        <v>190</v>
      </c>
      <c r="E44" s="122" t="s">
        <v>191</v>
      </c>
      <c r="F44" s="178" t="s">
        <v>192</v>
      </c>
      <c r="G44" s="178" t="s">
        <v>191</v>
      </c>
      <c r="H44" s="147" t="s">
        <v>36</v>
      </c>
      <c r="I44" s="305" t="s">
        <v>193</v>
      </c>
    </row>
    <row r="45" spans="2:27" ht="40.049999999999997" customHeight="1">
      <c r="B45" s="546" t="s">
        <v>194</v>
      </c>
      <c r="C45" s="278" t="str" cm="1">
        <f t="array" ref="C45">IFERROR(LEFT(_xlfn._xlws.SORT(_xlfn.UNIQUE(_xlfn._xlws.FILTER(ecw_finance_budget_pc[Outcome],(ecw_finance_budget_pc[Outcome]&lt;&gt;"")*(ecw_finance_budget_pc[Outcome]&lt;&gt;"Outcome")))),254),"")</f>
        <v/>
      </c>
      <c r="D45" s="155">
        <f>IF(ISBLANK(C45)=TRUE,0,SUMIF(ecw_finance_budget_pc[Outcome],$C45&amp;"*",ecw_finance_budget_pc[Total amount]))</f>
        <v>0</v>
      </c>
      <c r="E45" s="157" t="str">
        <f t="shared" ref="E45:E59" si="0">IFERROR(D45/$D$63,"")</f>
        <v/>
      </c>
      <c r="F45" s="156">
        <f>IF(C45="",0,
IF(SUMIF(ecw_finance_budget_pc[Outcome],$C45&amp;"*",ecw_finance_budget_pc[New total amount])=0, 0,SUMIF(ecw_finance_budget_pc[Outcome],$C45&amp;"*",ecw_finance_budget_pc[New total amount]))
)</f>
        <v>0</v>
      </c>
      <c r="G45" s="157" t="str">
        <f t="shared" ref="G45:G60" si="1">IFERROR(F45/$F$63,"")</f>
        <v/>
      </c>
      <c r="H45" s="157" t="str">
        <f>IF(IFERROR(SUM(F45-D45)/D45,"")=-1,"",IFERROR(SUM(F45-D45)/D45,""))</f>
        <v/>
      </c>
      <c r="I45" s="375"/>
    </row>
    <row r="46" spans="2:27" ht="40.049999999999997" customHeight="1">
      <c r="B46" s="547"/>
      <c r="C46" s="278"/>
      <c r="D46" s="155">
        <f>IF(ISBLANK(C46)=TRUE,0,SUMIF(ecw_finance_budget_pc[Outcome],$C46&amp;"*",ecw_finance_budget_pc[Total amount]))</f>
        <v>0</v>
      </c>
      <c r="E46" s="157" t="str">
        <f t="shared" si="0"/>
        <v/>
      </c>
      <c r="F46" s="156">
        <f>IF(C46="",0,
IF(SUMIF(ecw_finance_budget_pc[Outcome],$C46&amp;"*",ecw_finance_budget_pc[New total amount])=0, 0,SUMIF(ecw_finance_budget_pc[Outcome],$C46&amp;"*",ecw_finance_budget_pc[New total amount]))
)</f>
        <v>0</v>
      </c>
      <c r="G46" s="157" t="str">
        <f t="shared" si="1"/>
        <v/>
      </c>
      <c r="H46" s="157" t="str">
        <f t="shared" ref="H46:H59" si="2">IF(IFERROR(SUM(F46-D46)/D46,"")=-1,"",IFERROR(SUM(F46-D46)/D46,""))</f>
        <v/>
      </c>
      <c r="I46" s="375"/>
    </row>
    <row r="47" spans="2:27" ht="40.049999999999997" customHeight="1">
      <c r="B47" s="547"/>
      <c r="C47" s="278"/>
      <c r="D47" s="155">
        <f>IF(ISBLANK(C47)=TRUE,0,SUMIF(ecw_finance_budget_pc[Outcome],$C47&amp;"*",ecw_finance_budget_pc[Total amount]))</f>
        <v>0</v>
      </c>
      <c r="E47" s="157" t="str">
        <f t="shared" si="0"/>
        <v/>
      </c>
      <c r="F47" s="156">
        <f>IF(C47="",0,
IF(SUMIF(ecw_finance_budget_pc[Outcome],$C47&amp;"*",ecw_finance_budget_pc[New total amount])=0, 0,SUMIF(ecw_finance_budget_pc[Outcome],$C47&amp;"*",ecw_finance_budget_pc[New total amount]))
)</f>
        <v>0</v>
      </c>
      <c r="G47" s="157" t="str">
        <f t="shared" si="1"/>
        <v/>
      </c>
      <c r="H47" s="157" t="str">
        <f t="shared" si="2"/>
        <v/>
      </c>
      <c r="I47" s="375"/>
    </row>
    <row r="48" spans="2:27" ht="40.049999999999997" customHeight="1">
      <c r="B48" s="547"/>
      <c r="C48" s="278"/>
      <c r="D48" s="155">
        <f>IF(ISBLANK(C48)=TRUE,0,SUMIF(ecw_finance_budget_pc[Outcome],$C48&amp;"*",ecw_finance_budget_pc[Total amount]))</f>
        <v>0</v>
      </c>
      <c r="E48" s="157" t="str">
        <f t="shared" si="0"/>
        <v/>
      </c>
      <c r="F48" s="156">
        <f>IF(C48="",0,
IF(SUMIF(ecw_finance_budget_pc[Outcome],$C48&amp;"*",ecw_finance_budget_pc[New total amount])=0, 0,SUMIF(ecw_finance_budget_pc[Outcome],$C48&amp;"*",ecw_finance_budget_pc[New total amount]))
)</f>
        <v>0</v>
      </c>
      <c r="G48" s="157" t="str">
        <f t="shared" si="1"/>
        <v/>
      </c>
      <c r="H48" s="157" t="str">
        <f t="shared" si="2"/>
        <v/>
      </c>
      <c r="I48" s="375"/>
    </row>
    <row r="49" spans="2:9" ht="40.049999999999997" customHeight="1">
      <c r="B49" s="547"/>
      <c r="C49" s="278"/>
      <c r="D49" s="155">
        <f>IF(ISBLANK(C49)=TRUE,0,SUMIF(ecw_finance_budget_pc[Outcome],$C49&amp;"*",ecw_finance_budget_pc[Total amount]))</f>
        <v>0</v>
      </c>
      <c r="E49" s="157" t="str">
        <f t="shared" si="0"/>
        <v/>
      </c>
      <c r="F49" s="156">
        <f>IF(C49="",0,
IF(SUMIF(ecw_finance_budget_pc[Outcome],$C49&amp;"*",ecw_finance_budget_pc[New total amount])=0, 0,SUMIF(ecw_finance_budget_pc[Outcome],$C49&amp;"*",ecw_finance_budget_pc[New total amount]))
)</f>
        <v>0</v>
      </c>
      <c r="G49" s="157" t="str">
        <f t="shared" si="1"/>
        <v/>
      </c>
      <c r="H49" s="157" t="str">
        <f t="shared" si="2"/>
        <v/>
      </c>
      <c r="I49" s="375"/>
    </row>
    <row r="50" spans="2:9" ht="40.049999999999997" customHeight="1">
      <c r="B50" s="547"/>
      <c r="C50" s="278"/>
      <c r="D50" s="155">
        <f>IF(ISBLANK(C50)=TRUE,0,SUMIF(ecw_finance_budget_pc[Outcome],$C50&amp;"*",ecw_finance_budget_pc[Total amount]))</f>
        <v>0</v>
      </c>
      <c r="E50" s="157" t="str">
        <f t="shared" si="0"/>
        <v/>
      </c>
      <c r="F50" s="156">
        <f>IF(C50="",0,
IF(SUMIF(ecw_finance_budget_pc[Outcome],$C50&amp;"*",ecw_finance_budget_pc[New total amount])=0, 0,SUMIF(ecw_finance_budget_pc[Outcome],$C50&amp;"*",ecw_finance_budget_pc[New total amount]))
)</f>
        <v>0</v>
      </c>
      <c r="G50" s="157" t="str">
        <f t="shared" si="1"/>
        <v/>
      </c>
      <c r="H50" s="157" t="str">
        <f t="shared" si="2"/>
        <v/>
      </c>
      <c r="I50" s="375"/>
    </row>
    <row r="51" spans="2:9" ht="40.049999999999997" customHeight="1">
      <c r="B51" s="547"/>
      <c r="C51" s="278"/>
      <c r="D51" s="155">
        <f>IF(ISBLANK(C51)=TRUE,0,SUMIF(ecw_finance_budget_pc[Outcome],$C51&amp;"*",ecw_finance_budget_pc[Total amount]))</f>
        <v>0</v>
      </c>
      <c r="E51" s="157" t="str">
        <f t="shared" si="0"/>
        <v/>
      </c>
      <c r="F51" s="156">
        <f>IF(C51="",0,
IF(SUMIF(ecw_finance_budget_pc[Outcome],$C51&amp;"*",ecw_finance_budget_pc[New total amount])=0, 0,SUMIF(ecw_finance_budget_pc[Outcome],$C51&amp;"*",ecw_finance_budget_pc[New total amount]))
)</f>
        <v>0</v>
      </c>
      <c r="G51" s="157" t="str">
        <f t="shared" si="1"/>
        <v/>
      </c>
      <c r="H51" s="157" t="str">
        <f t="shared" si="2"/>
        <v/>
      </c>
      <c r="I51" s="375"/>
    </row>
    <row r="52" spans="2:9" ht="40.049999999999997" customHeight="1">
      <c r="B52" s="547"/>
      <c r="C52" s="278"/>
      <c r="D52" s="155">
        <f>IF(ISBLANK(C52)=TRUE,0,SUMIF(ecw_finance_budget_pc[Outcome],$C52&amp;"*",ecw_finance_budget_pc[Total amount]))</f>
        <v>0</v>
      </c>
      <c r="E52" s="157" t="str">
        <f t="shared" si="0"/>
        <v/>
      </c>
      <c r="F52" s="156">
        <f>IF(C52="",0,
IF(SUMIF(ecw_finance_budget_pc[Outcome],$C52&amp;"*",ecw_finance_budget_pc[New total amount])=0, 0,SUMIF(ecw_finance_budget_pc[Outcome],$C52&amp;"*",ecw_finance_budget_pc[New total amount]))
)</f>
        <v>0</v>
      </c>
      <c r="G52" s="157" t="str">
        <f t="shared" si="1"/>
        <v/>
      </c>
      <c r="H52" s="157" t="str">
        <f t="shared" si="2"/>
        <v/>
      </c>
      <c r="I52" s="375"/>
    </row>
    <row r="53" spans="2:9" ht="40.049999999999997" customHeight="1">
      <c r="B53" s="547"/>
      <c r="C53" s="278"/>
      <c r="D53" s="155">
        <f>IF(ISBLANK(C53)=TRUE,0,SUMIF(ecw_finance_budget_pc[Outcome],$C53&amp;"*",ecw_finance_budget_pc[Total amount]))</f>
        <v>0</v>
      </c>
      <c r="E53" s="157" t="str">
        <f t="shared" si="0"/>
        <v/>
      </c>
      <c r="F53" s="156">
        <f>IF(C53="",0,
IF(SUMIF(ecw_finance_budget_pc[Outcome],$C53&amp;"*",ecw_finance_budget_pc[New total amount])=0, 0,SUMIF(ecw_finance_budget_pc[Outcome],$C53&amp;"*",ecw_finance_budget_pc[New total amount]))
)</f>
        <v>0</v>
      </c>
      <c r="G53" s="157" t="str">
        <f t="shared" si="1"/>
        <v/>
      </c>
      <c r="H53" s="157" t="str">
        <f t="shared" si="2"/>
        <v/>
      </c>
      <c r="I53" s="375"/>
    </row>
    <row r="54" spans="2:9" ht="40.049999999999997" customHeight="1">
      <c r="B54" s="547"/>
      <c r="C54" s="278"/>
      <c r="D54" s="155">
        <f>IF(ISBLANK(C54)=TRUE,0,SUMIF(ecw_finance_budget_pc[Outcome],$C54&amp;"*",ecw_finance_budget_pc[Total amount]))</f>
        <v>0</v>
      </c>
      <c r="E54" s="157" t="str">
        <f t="shared" si="0"/>
        <v/>
      </c>
      <c r="F54" s="156">
        <f>IF(C54="",0,
IF(SUMIF(ecw_finance_budget_pc[Outcome],$C54&amp;"*",ecw_finance_budget_pc[New total amount])=0, 0,SUMIF(ecw_finance_budget_pc[Outcome],$C54&amp;"*",ecw_finance_budget_pc[New total amount]))
)</f>
        <v>0</v>
      </c>
      <c r="G54" s="157" t="str">
        <f t="shared" si="1"/>
        <v/>
      </c>
      <c r="H54" s="157" t="str">
        <f t="shared" si="2"/>
        <v/>
      </c>
      <c r="I54" s="375"/>
    </row>
    <row r="55" spans="2:9" ht="40.049999999999997" customHeight="1">
      <c r="B55" s="547"/>
      <c r="C55" s="278"/>
      <c r="D55" s="155">
        <f>IF(ISBLANK(C55)=TRUE,0,SUMIF(ecw_finance_budget_pc[Outcome],$C55&amp;"*",ecw_finance_budget_pc[Total amount]))</f>
        <v>0</v>
      </c>
      <c r="E55" s="157" t="str">
        <f t="shared" si="0"/>
        <v/>
      </c>
      <c r="F55" s="156">
        <f>IF(C55="",0,
IF(SUMIF(ecw_finance_budget_pc[Outcome],$C55&amp;"*",ecw_finance_budget_pc[New total amount])=0, 0,SUMIF(ecw_finance_budget_pc[Outcome],$C55&amp;"*",ecw_finance_budget_pc[New total amount]))
)</f>
        <v>0</v>
      </c>
      <c r="G55" s="157" t="str">
        <f t="shared" si="1"/>
        <v/>
      </c>
      <c r="H55" s="157" t="str">
        <f t="shared" si="2"/>
        <v/>
      </c>
      <c r="I55" s="375"/>
    </row>
    <row r="56" spans="2:9" ht="40.049999999999997" customHeight="1">
      <c r="B56" s="547"/>
      <c r="C56" s="278"/>
      <c r="D56" s="155">
        <f>IF(ISBLANK(C56)=TRUE,0,SUMIF(ecw_finance_budget_pc[Outcome],$C56&amp;"*",ecw_finance_budget_pc[Total amount]))</f>
        <v>0</v>
      </c>
      <c r="E56" s="157" t="str">
        <f t="shared" si="0"/>
        <v/>
      </c>
      <c r="F56" s="156">
        <f>IF(C56="",0,
IF(SUMIF(ecw_finance_budget_pc[Outcome],$C56&amp;"*",ecw_finance_budget_pc[New total amount])=0, 0,SUMIF(ecw_finance_budget_pc[Outcome],$C56&amp;"*",ecw_finance_budget_pc[New total amount]))
)</f>
        <v>0</v>
      </c>
      <c r="G56" s="157" t="str">
        <f t="shared" si="1"/>
        <v/>
      </c>
      <c r="H56" s="157" t="str">
        <f t="shared" si="2"/>
        <v/>
      </c>
      <c r="I56" s="375"/>
    </row>
    <row r="57" spans="2:9" ht="40.049999999999997" customHeight="1">
      <c r="B57" s="547"/>
      <c r="C57" s="278"/>
      <c r="D57" s="155">
        <f>IF(ISBLANK(C57)=TRUE,0,SUMIF(ecw_finance_budget_pc[Outcome],$C57&amp;"*",ecw_finance_budget_pc[Total amount]))</f>
        <v>0</v>
      </c>
      <c r="E57" s="157" t="str">
        <f t="shared" si="0"/>
        <v/>
      </c>
      <c r="F57" s="156">
        <f>IF(C57="",0,
IF(SUMIF(ecw_finance_budget_pc[Outcome],$C57&amp;"*",ecw_finance_budget_pc[New total amount])=0, 0,SUMIF(ecw_finance_budget_pc[Outcome],$C57&amp;"*",ecw_finance_budget_pc[New total amount]))
)</f>
        <v>0</v>
      </c>
      <c r="G57" s="157" t="str">
        <f t="shared" si="1"/>
        <v/>
      </c>
      <c r="H57" s="157" t="str">
        <f t="shared" si="2"/>
        <v/>
      </c>
      <c r="I57" s="375"/>
    </row>
    <row r="58" spans="2:9" ht="40.049999999999997" customHeight="1">
      <c r="B58" s="547"/>
      <c r="C58" s="278"/>
      <c r="D58" s="155">
        <f>IF(ISBLANK(C58)=TRUE,0,SUMIF(ecw_finance_budget_pc[Outcome],$C58&amp;"*",ecw_finance_budget_pc[Total amount]))</f>
        <v>0</v>
      </c>
      <c r="E58" s="157" t="str">
        <f t="shared" si="0"/>
        <v/>
      </c>
      <c r="F58" s="156">
        <f>IF(C58="",0,
IF(SUMIF(ecw_finance_budget_pc[Outcome],$C58&amp;"*",ecw_finance_budget_pc[New total amount])=0, 0,SUMIF(ecw_finance_budget_pc[Outcome],$C58&amp;"*",ecw_finance_budget_pc[New total amount]))
)</f>
        <v>0</v>
      </c>
      <c r="G58" s="157" t="str">
        <f t="shared" si="1"/>
        <v/>
      </c>
      <c r="H58" s="157" t="str">
        <f t="shared" si="2"/>
        <v/>
      </c>
      <c r="I58" s="375"/>
    </row>
    <row r="59" spans="2:9" ht="40.049999999999997" customHeight="1">
      <c r="B59" s="547"/>
      <c r="C59" s="278"/>
      <c r="D59" s="155">
        <f>IF(ISBLANK(C59)=TRUE,0,SUMIF(ecw_finance_budget_pc[Outcome],$C59&amp;"*",ecw_finance_budget_pc[Total amount]))</f>
        <v>0</v>
      </c>
      <c r="E59" s="157" t="str">
        <f t="shared" si="0"/>
        <v/>
      </c>
      <c r="F59" s="156">
        <f>IF(C59="",0,
IF(SUMIF(ecw_finance_budget_pc[Outcome],$C59&amp;"*",ecw_finance_budget_pc[New total amount])=0, 0,SUMIF(ecw_finance_budget_pc[Outcome],$C59&amp;"*",ecw_finance_budget_pc[New total amount]))
)</f>
        <v>0</v>
      </c>
      <c r="G59" s="157" t="str">
        <f t="shared" si="1"/>
        <v/>
      </c>
      <c r="H59" s="157" t="str">
        <f t="shared" si="2"/>
        <v/>
      </c>
      <c r="I59" s="375"/>
    </row>
    <row r="60" spans="2:9" ht="28.05" customHeight="1">
      <c r="B60" s="548"/>
      <c r="C60" s="172" t="s">
        <v>195</v>
      </c>
      <c r="D60" s="173">
        <f>SUM(D45:D59)</f>
        <v>0</v>
      </c>
      <c r="E60" s="179" t="str">
        <f>IFERROR(D60/$D$63,"")</f>
        <v/>
      </c>
      <c r="F60" s="174">
        <f>SUM(F45:F59)</f>
        <v>0</v>
      </c>
      <c r="G60" s="179" t="str">
        <f t="shared" si="1"/>
        <v/>
      </c>
      <c r="H60" s="179" t="str">
        <f>IF(IFERROR(SUM(F60-D60)/D60,"")=-1,"",IFERROR(SUM(F60-D60)/D60,""))</f>
        <v/>
      </c>
      <c r="I60" s="375"/>
    </row>
    <row r="61" spans="2:9" ht="28.05" customHeight="1">
      <c r="B61" s="176" t="s">
        <v>196</v>
      </c>
      <c r="C61" s="172" t="s">
        <v>197</v>
      </c>
      <c r="D61" s="173">
        <f>SUM(ecw_finance_budget_oc[Total amount])</f>
        <v>0</v>
      </c>
      <c r="E61" s="419">
        <f>IFERROR(D61/$D$63,0)</f>
        <v>0</v>
      </c>
      <c r="F61" s="175">
        <f>IF(SUM(ecw_finance_budget_oc[Revised amount])=0,0,SUM(ecw_finance_budget_oc[Revised amount]))</f>
        <v>0</v>
      </c>
      <c r="G61" s="419">
        <f>IFERROR(F61/$F$63,0)</f>
        <v>0</v>
      </c>
      <c r="H61" s="179" t="str">
        <f>IF(IFERROR(SUM(F61-D61)/D61,"")=-1,"",IFERROR(SUM(F61-D61)/D61,""))</f>
        <v/>
      </c>
      <c r="I61" s="375"/>
    </row>
    <row r="62" spans="2:9" ht="28.05" customHeight="1">
      <c r="B62" s="304" t="s">
        <v>198</v>
      </c>
      <c r="C62" s="177" t="s">
        <v>199</v>
      </c>
      <c r="D62" s="310"/>
      <c r="E62" s="419">
        <f>IFERROR(D62/(D61+D60),0)</f>
        <v>0</v>
      </c>
      <c r="F62" s="387"/>
      <c r="G62" s="420">
        <f>IFERROR(F62/(F61+F60),0)</f>
        <v>0</v>
      </c>
      <c r="H62" s="179" t="str">
        <f>IF(IFERROR(#REF!,"")=-1,"",IFERROR(#REF!,""))</f>
        <v/>
      </c>
      <c r="I62" s="375"/>
    </row>
    <row r="63" spans="2:9" ht="30" customHeight="1">
      <c r="B63" s="141"/>
      <c r="C63" s="130" t="s">
        <v>200</v>
      </c>
      <c r="D63" s="124">
        <f>SUM(D60,D61,D62)</f>
        <v>0</v>
      </c>
      <c r="E63" s="149"/>
      <c r="F63" s="421">
        <f>SUM(F60,F61,F62)</f>
        <v>0</v>
      </c>
      <c r="G63" s="150"/>
      <c r="H63" s="127" t="str">
        <f>IF(IFERROR(SUM(F63-D63)/D63,"")=-1,"",IFERROR(SUM(F63-D63)/D63,""))</f>
        <v/>
      </c>
      <c r="I63" s="125"/>
    </row>
    <row r="64" spans="2:9" ht="33" customHeight="1"/>
    <row r="86" spans="3:10">
      <c r="C86" s="9"/>
      <c r="D86" s="2"/>
      <c r="E86" s="2"/>
      <c r="F86"/>
      <c r="G86" s="2"/>
      <c r="I86" s="2"/>
    </row>
    <row r="87" spans="3:10">
      <c r="J87" s="2"/>
    </row>
  </sheetData>
  <sheetProtection algorithmName="SHA-512" hashValue="GhV11S2DE8yTnkuFIa2SAFBtv2Xi7GCK2uTIDbITiY+/cUDioE7aYWwlUBMMApZyBCmKN9Ue1OPr/lbApQgnoA==" saltValue="5KOe/BAi7Y6WetXCnSq9yw==" spinCount="100000" sheet="1" objects="1" scenarios="1"/>
  <mergeCells count="6">
    <mergeCell ref="B26:H26"/>
    <mergeCell ref="H3:K3"/>
    <mergeCell ref="D29:G29"/>
    <mergeCell ref="B45:B60"/>
    <mergeCell ref="B42:H42"/>
    <mergeCell ref="B27:G27"/>
  </mergeCells>
  <phoneticPr fontId="30" type="noConversion"/>
  <conditionalFormatting sqref="E39 I23">
    <cfRule type="containsErrors" dxfId="279" priority="50">
      <formula>ISERROR(E23)</formula>
    </cfRule>
  </conditionalFormatting>
  <conditionalFormatting sqref="E62">
    <cfRule type="cellIs" dxfId="278" priority="29" operator="greaterThan">
      <formula>0.07</formula>
    </cfRule>
  </conditionalFormatting>
  <conditionalFormatting sqref="G62">
    <cfRule type="cellIs" dxfId="277" priority="28" operator="greaterThan">
      <formula>0.07</formula>
    </cfRule>
  </conditionalFormatting>
  <conditionalFormatting sqref="H45:H59">
    <cfRule type="expression" dxfId="276" priority="22">
      <formula>AND($H45&lt;&gt;"",OR($H45&gt;0.2,$H45&lt;-0.2))</formula>
    </cfRule>
  </conditionalFormatting>
  <conditionalFormatting sqref="E8:E22">
    <cfRule type="expression" dxfId="275" priority="21">
      <formula>AND($C8&lt;&gt;"",$E8="Please specify")</formula>
    </cfRule>
  </conditionalFormatting>
  <conditionalFormatting sqref="F8:F22">
    <cfRule type="expression" dxfId="274" priority="20">
      <formula>AND($C8&lt;&gt;"",$F8="Please specify")</formula>
    </cfRule>
  </conditionalFormatting>
  <conditionalFormatting sqref="D8:D22">
    <cfRule type="expression" dxfId="273" priority="71">
      <formula>AND($C8&lt;&gt;"",$D8="Please specify")</formula>
    </cfRule>
  </conditionalFormatting>
  <conditionalFormatting sqref="C23">
    <cfRule type="expression" dxfId="272" priority="14">
      <formula>COUNTA($C$8:$C$22)&lt;3</formula>
    </cfRule>
  </conditionalFormatting>
  <conditionalFormatting sqref="B8:B22">
    <cfRule type="expression" dxfId="271" priority="13">
      <formula>AND($C8&lt;&gt;"",$B8="")</formula>
    </cfRule>
  </conditionalFormatting>
  <conditionalFormatting sqref="D39">
    <cfRule type="expression" dxfId="270" priority="12">
      <formula>AND($H$23&lt;&gt;0,$D$39=0)</formula>
    </cfRule>
  </conditionalFormatting>
  <conditionalFormatting sqref="H23">
    <cfRule type="expression" dxfId="269" priority="11">
      <formula>AND($H$23=0,$D$39&lt;&gt;0)</formula>
    </cfRule>
  </conditionalFormatting>
  <conditionalFormatting sqref="G23">
    <cfRule type="expression" dxfId="268" priority="10">
      <formula>AND($G$23=0,$H$23&lt;&gt;0)</formula>
    </cfRule>
  </conditionalFormatting>
  <conditionalFormatting sqref="C39">
    <cfRule type="expression" dxfId="267" priority="9">
      <formula>AND($C$39=0,$D$39&lt;&gt;0)</formula>
    </cfRule>
  </conditionalFormatting>
  <conditionalFormatting sqref="D62">
    <cfRule type="expression" dxfId="266" priority="7">
      <formula>AND($D$60&gt;0,$D$62=0)</formula>
    </cfRule>
  </conditionalFormatting>
  <conditionalFormatting sqref="F62">
    <cfRule type="expression" dxfId="265" priority="1">
      <formula>AND($F$62=0,$F$60&gt;0)</formula>
    </cfRule>
    <cfRule type="expression" dxfId="264" priority="6">
      <formula>AND($F$60&gt;0,$F$62=0)</formula>
    </cfRule>
  </conditionalFormatting>
  <conditionalFormatting sqref="F63">
    <cfRule type="expression" dxfId="263" priority="23">
      <formula>AND($F$63&lt;&gt;$D$63,OR($F$60&gt;0,$F$61&gt;0))</formula>
    </cfRule>
  </conditionalFormatting>
  <conditionalFormatting sqref="E61">
    <cfRule type="expression" dxfId="262" priority="3">
      <formula>OR($E$61&gt;0.2,AND($E$61=0,$D$60&gt;0))</formula>
    </cfRule>
  </conditionalFormatting>
  <conditionalFormatting sqref="G61">
    <cfRule type="expression" dxfId="261" priority="2">
      <formula>OR($G$61&gt;0.2,AND($G$61=0,$F$60&gt;0))</formula>
    </cfRule>
  </conditionalFormatting>
  <dataValidations count="19">
    <dataValidation type="list" allowBlank="1" showInputMessage="1" showErrorMessage="1" sqref="B23" xr:uid="{CDD16A53-8E44-AE4E-914C-B47DFB3299E1}">
      <formula1>INDIRECT("tbl_cost_type[Type]")</formula1>
    </dataValidation>
    <dataValidation type="decimal" allowBlank="1" showInputMessage="1" showErrorMessage="1" errorTitle="ECW reporting alert" error="Only decimal values are allowed in this cell." sqref="N14:N22 K14:K23" xr:uid="{6521C579-874A-194A-B3D7-9E217277752E}">
      <formula1>0</formula1>
      <formula2>9999999999</formula2>
    </dataValidation>
    <dataValidation allowBlank="1" showInputMessage="1" showErrorMessage="1" prompt="No: The intervention does not specifically target gender equality and empowerment of women or girls_x000a_Yes: The intervention specifically targets gender equality and empowerment of women or girls" sqref="E5" xr:uid="{68318F11-5086-435F-9D49-DE10996AC7CD}"/>
    <dataValidation allowBlank="1" showInputMessage="1" showErrorMessage="1" prompt="0 - Neutral/ no disability considerations for this intervention_x000a_1 - The intervention meets the requirements of children/adolescents with disabilities_x000a_2 - The intervention is specifically targeted to children/ adolescents with disabilities" sqref="F5" xr:uid="{38338A07-7F25-4D85-82BE-B7BF9B058BB9}"/>
    <dataValidation type="list" allowBlank="1" showInputMessage="1" showErrorMessage="1" error="This field cannot be edited as the budget has already been approved." sqref="D8:D22" xr:uid="{5E0054EB-1A8C-4E4E-A1AD-68C1420A0381}">
      <formula1>INDIRECT("intervention[Intervention]")</formula1>
    </dataValidation>
    <dataValidation type="list" allowBlank="1" showInputMessage="1" showErrorMessage="1" error="This field cannot be edited as the budget has already been approved." sqref="F8:F22" xr:uid="{E175B2F8-E038-6C42-BC92-60CB4B21E458}">
      <formula1>INDIRECT("tbl_disability_marker[Disability marker]")</formula1>
    </dataValidation>
    <dataValidation allowBlank="1" showInputMessage="1" showErrorMessage="1" promptTitle="Gender" prompt="When an intervention is gender targeted please choose one of the provided gender targeted options from the drop-down menu below." sqref="D5" xr:uid="{8CEA2594-812D-47B3-8958-21F6E902E6E6}"/>
    <dataValidation allowBlank="1" showInputMessage="1" showErrorMessage="1" promptTitle="If this cell is highlighted:" prompt="It means you've filled out the revised section of the operational costs table without filling the revised section of this table." sqref="H23" xr:uid="{77D60021-2A20-1B4C-BACF-BD25A32B0F5F}"/>
    <dataValidation allowBlank="1" showInputMessage="1" showErrorMessage="1" promptTitle="If this cell is highlighted:" prompt="It means you've filled out the revised section of this table without filling the original budget column." sqref="G23" xr:uid="{DA0AC94B-FCB2-024C-BCA5-F6130AB7C3F3}"/>
    <dataValidation allowBlank="1" showInputMessage="1" showErrorMessage="1" promptTitle="If this field is highlighted:" prompt="It means you've filled out less than 3 outputs (to fulfill ECW requirements, you must enter at least 3 different outputs)." sqref="C23" xr:uid="{480BFCA9-B307-5F4A-8117-6FA17E3E9550}"/>
    <dataValidation allowBlank="1" showInputMessage="1" showErrorMessage="1" promptTitle="If this field is highlighted:" prompt="It means you've filled out the revised section of this table without filling the original budget column." sqref="C39" xr:uid="{E965E738-A0A3-7747-B82B-6A446045F41C}"/>
    <dataValidation allowBlank="1" showInputMessage="1" showErrorMessage="1" promptTitle="If this cell is highlighted:" prompt="It means you've filled out the revised section of the programme costs table without filling the revised section of this table." sqref="D39" xr:uid="{366C4601-C124-E543-85B5-2B628C658166}"/>
    <dataValidation allowBlank="1" showInputMessage="1" showErrorMessage="1" promptTitle="If this cell is highlighted:" prompt="Operational costs &gt; 20% (surpassing the ECW threshold) or = 0. In the latter case, please make sure you fill out the operational costs table." sqref="G61 E61" xr:uid="{DDC6CD4E-8164-8A47-A1B8-B21684BFEFE2}"/>
    <dataValidation allowBlank="1" showInputMessage="1" showErrorMessage="1" promptTitle="If this cell is highlighted:" prompt="Indirect costs &gt; 7% (ECW threshold)" sqref="E62" xr:uid="{FB700F8E-60CD-7244-A111-9D6CFC7A9764}"/>
    <dataValidation allowBlank="1" showInputMessage="1" showErrorMessage="1" promptTitle="If this field is highlighted:" prompt="The total revised budget does not correspond to the total approved budget (check the general information sheet)." sqref="F63" xr:uid="{21B54AD9-AE9F-5C48-808F-BC8CDCBF8945}"/>
    <dataValidation allowBlank="1" showInputMessage="1" showErrorMessage="1" promptTitle="If this field is highlighted:" prompt="Indirect costs &gt; 7% (ECW threshold)." sqref="G62" xr:uid="{DC51D468-C73B-A34C-9598-6F0E2C47D7B9}"/>
    <dataValidation allowBlank="1" showInputMessage="1" showErrorMessage="1" promptTitle="If this cell is highlighted:" prompt="You should fill out this cell with the indirect costs of your project (USD)." sqref="F62" xr:uid="{B430DC6F-2C7B-504F-B5CF-1CFBDD68A18F}"/>
    <dataValidation type="list" allowBlank="1" showInputMessage="1" showErrorMessage="1" error="This field cannot be edited as the budget has already been approved." sqref="E8:E22" xr:uid="{F3A898EF-0D2D-414F-A613-19E9474F42E6}">
      <formula1>INDIRECT(M8)</formula1>
    </dataValidation>
    <dataValidation allowBlank="1" showInputMessage="1" showErrorMessage="1" prompt="% of funds allocated to gender-targeted interventions" sqref="E23" xr:uid="{8628FE3E-8705-894F-A2D8-41F3BBB4EEBC}"/>
  </dataValidations>
  <pageMargins left="0.7" right="0.7" top="0.75" bottom="0.75" header="0.3" footer="0.3"/>
  <pageSetup scale="14" fitToHeight="0"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custom" allowBlank="1" showInputMessage="1" showErrorMessage="1" error="This field cannot be edited as the budget has already been approved." xr:uid="{3A158BBB-62AE-4F20-B77F-B08978A18271}">
          <x14:formula1>
            <xm:f>'General information'!$M$16&lt;&gt;"Approved"</xm:f>
          </x14:formula1>
          <xm:sqref>B9:B22 G8:G22 B34:C38 C8:C22</xm:sqref>
        </x14:dataValidation>
        <x14:dataValidation type="custom" allowBlank="1" showInputMessage="1" showErrorMessage="1" error="This field cannot be edited as the budget has already been approved." promptTitle="If this cell is highlighted:" prompt="You should fill out this cell with the indirect costs of your project (USD)." xr:uid="{D33D702E-217F-9E45-916F-5892C1EAE4EB}">
          <x14:formula1>
            <xm:f>'General information'!$M$16&lt;&gt;"Approved"</xm:f>
          </x14:formula1>
          <xm:sqref>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8594-91EB-B747-B430-42D8C87FF68E}">
  <sheetPr codeName="Sheet6">
    <tabColor theme="8"/>
    <pageSetUpPr fitToPage="1"/>
  </sheetPr>
  <dimension ref="A1:W75"/>
  <sheetViews>
    <sheetView showGridLines="0" zoomScaleNormal="100" zoomScaleSheetLayoutView="130" workbookViewId="0">
      <pane ySplit="1" topLeftCell="A54" activePane="bottomLeft" state="frozen"/>
      <selection activeCell="E17" sqref="E17"/>
      <selection pane="bottomLeft" activeCell="E63" sqref="D63:E63"/>
    </sheetView>
  </sheetViews>
  <sheetFormatPr defaultColWidth="8.77734375" defaultRowHeight="14.4"/>
  <cols>
    <col min="1" max="1" width="3.33203125" customWidth="1"/>
    <col min="2" max="2" width="29.77734375" customWidth="1"/>
    <col min="3" max="3" width="38.33203125" customWidth="1"/>
    <col min="4" max="4" width="20.21875" customWidth="1"/>
    <col min="5" max="8" width="18.77734375" customWidth="1"/>
    <col min="9" max="9" width="18.77734375" style="314" customWidth="1"/>
    <col min="10" max="13" width="18.77734375" customWidth="1"/>
    <col min="14" max="14" width="86.77734375" customWidth="1"/>
    <col min="15" max="23" width="19.33203125" customWidth="1"/>
    <col min="24" max="24" width="21.21875" bestFit="1" customWidth="1"/>
  </cols>
  <sheetData>
    <row r="1" spans="1:11" s="11" customFormat="1" ht="46.95" customHeight="1">
      <c r="A1" s="5"/>
      <c r="B1" s="26"/>
      <c r="C1" s="552" t="s">
        <v>201</v>
      </c>
      <c r="D1" s="552"/>
      <c r="E1" s="20"/>
      <c r="F1" s="20"/>
      <c r="G1" s="20"/>
      <c r="H1" s="27"/>
      <c r="I1" s="313"/>
    </row>
    <row r="2" spans="1:11" s="11" customFormat="1">
      <c r="A2" s="28"/>
      <c r="C2" s="25"/>
      <c r="D2" s="47" t="s">
        <v>202</v>
      </c>
      <c r="E2" s="163" t="str">
        <f>IF('General information'!$F$6=0, "Please fill in the A0 tab",'General information'!$F$6)</f>
        <v/>
      </c>
      <c r="F2" s="241"/>
      <c r="H2" s="27"/>
      <c r="I2" s="313"/>
    </row>
    <row r="3" spans="1:11">
      <c r="A3" s="29"/>
      <c r="B3" s="182" t="s">
        <v>203</v>
      </c>
      <c r="C3" s="182"/>
      <c r="D3" s="185"/>
      <c r="E3" s="553"/>
      <c r="F3" s="553"/>
      <c r="G3" s="186"/>
    </row>
    <row r="4" spans="1:11">
      <c r="A4" s="29"/>
      <c r="B4" s="29"/>
      <c r="C4" s="29"/>
      <c r="D4" s="29"/>
      <c r="E4" s="77" t="s">
        <v>204</v>
      </c>
      <c r="F4" s="77" t="s">
        <v>69</v>
      </c>
      <c r="G4" s="29"/>
      <c r="H4" s="29"/>
    </row>
    <row r="5" spans="1:11" ht="31.95" customHeight="1">
      <c r="A5" s="29"/>
      <c r="B5" s="78" t="s">
        <v>205</v>
      </c>
      <c r="C5" s="80" t="s">
        <v>102</v>
      </c>
      <c r="D5" s="81" t="s">
        <v>206</v>
      </c>
      <c r="E5" s="79" t="s">
        <v>207</v>
      </c>
      <c r="F5" s="79" t="s">
        <v>208</v>
      </c>
      <c r="G5" s="161" t="s">
        <v>209</v>
      </c>
      <c r="H5" s="311" t="s">
        <v>98</v>
      </c>
    </row>
    <row r="6" spans="1:11" ht="22.95" customHeight="1">
      <c r="A6" s="29"/>
      <c r="B6" s="82" t="s">
        <v>71</v>
      </c>
      <c r="C6" s="83"/>
      <c r="D6" s="83"/>
      <c r="E6" s="433">
        <f>'General information'!$I$6</f>
        <v>0</v>
      </c>
      <c r="F6" s="219" t="s">
        <v>100</v>
      </c>
      <c r="G6" s="297" t="s">
        <v>69</v>
      </c>
      <c r="H6" s="409" t="str">
        <f>'General information'!$C$2</f>
        <v>|MYRP||||||</v>
      </c>
    </row>
    <row r="7" spans="1:11" ht="22.95" customHeight="1">
      <c r="A7" s="29"/>
      <c r="B7" s="84" t="s">
        <v>43</v>
      </c>
      <c r="C7" s="317"/>
      <c r="D7" s="85"/>
      <c r="E7" s="220"/>
      <c r="F7" s="222">
        <f>IFERROR(SUM(E7/E6),0)</f>
        <v>0</v>
      </c>
      <c r="G7" s="282" t="s">
        <v>132</v>
      </c>
      <c r="H7" s="409" t="str">
        <f>'General information'!$C$2</f>
        <v>|MYRP||||||</v>
      </c>
    </row>
    <row r="8" spans="1:11" ht="22.95" customHeight="1">
      <c r="A8" s="29"/>
      <c r="B8" s="84" t="s">
        <v>210</v>
      </c>
      <c r="C8" s="86" t="s">
        <v>211</v>
      </c>
      <c r="D8" s="85"/>
      <c r="E8" s="221">
        <f>MAX(D40,E40,F40,G40,H40)</f>
        <v>0</v>
      </c>
      <c r="F8" s="222">
        <f>IFERROR(E8/E$6,0)</f>
        <v>0</v>
      </c>
      <c r="G8" s="297" t="s">
        <v>69</v>
      </c>
      <c r="H8" s="409" t="str">
        <f>'General information'!$C$2</f>
        <v>|MYRP||||||</v>
      </c>
    </row>
    <row r="9" spans="1:11" ht="22.95" customHeight="1">
      <c r="A9" s="29"/>
      <c r="B9" s="84" t="s">
        <v>212</v>
      </c>
      <c r="C9" s="86" t="s">
        <v>213</v>
      </c>
      <c r="D9" s="85"/>
      <c r="E9" s="221">
        <f>MAX(D54,E54,F54,G54,H54)</f>
        <v>0</v>
      </c>
      <c r="F9" s="222">
        <f>IFERROR(E9/E$6,0)</f>
        <v>0</v>
      </c>
      <c r="G9" s="297" t="s">
        <v>69</v>
      </c>
      <c r="H9" s="409" t="str">
        <f>'General information'!$C$2</f>
        <v>|MYRP||||||</v>
      </c>
    </row>
    <row r="10" spans="1:11" ht="22.95" customHeight="1">
      <c r="A10" s="29"/>
      <c r="B10" s="84" t="s">
        <v>214</v>
      </c>
      <c r="C10" s="321" t="s">
        <v>215</v>
      </c>
      <c r="D10" s="85"/>
      <c r="E10" s="307"/>
      <c r="F10" s="222">
        <f>IFERROR(E10/E$6,0)</f>
        <v>0</v>
      </c>
      <c r="G10" s="282" t="s">
        <v>132</v>
      </c>
      <c r="H10" s="409" t="str">
        <f>'General information'!$C$2</f>
        <v>|MYRP||||||</v>
      </c>
    </row>
    <row r="11" spans="1:11" ht="22.95" customHeight="1">
      <c r="A11" s="29"/>
      <c r="B11" s="159" t="s">
        <v>216</v>
      </c>
      <c r="C11" s="160"/>
      <c r="D11" s="160"/>
      <c r="E11" s="221">
        <f>MAX(D63,E63,F63,G63,H63)</f>
        <v>0</v>
      </c>
      <c r="F11" s="222" t="str">
        <f>IFERROR(E11/(E9+E8),"")</f>
        <v/>
      </c>
      <c r="G11" s="297" t="s">
        <v>69</v>
      </c>
      <c r="H11" s="409" t="str">
        <f>'General information'!$C$2</f>
        <v>|MYRP||||||</v>
      </c>
    </row>
    <row r="12" spans="1:11" ht="22.95" customHeight="1">
      <c r="A12" s="29"/>
      <c r="B12" s="158"/>
      <c r="C12" s="554" t="s">
        <v>217</v>
      </c>
      <c r="D12" s="554"/>
      <c r="E12" s="415">
        <f>IFERROR(E7-(SUM(E8:E11)),0)</f>
        <v>0</v>
      </c>
      <c r="F12" s="281">
        <f>IFERROR(E12/E7,0)</f>
        <v>0</v>
      </c>
      <c r="G12" s="297" t="s">
        <v>69</v>
      </c>
      <c r="H12" s="312"/>
    </row>
    <row r="13" spans="1:11" ht="36" customHeight="1">
      <c r="A13" s="29"/>
      <c r="B13" s="550" t="s">
        <v>218</v>
      </c>
      <c r="C13" s="550"/>
      <c r="D13" s="550"/>
      <c r="E13" s="309"/>
      <c r="F13" s="309"/>
      <c r="G13" s="309"/>
      <c r="H13" s="31"/>
    </row>
    <row r="14" spans="1:11" ht="13.95" customHeight="1">
      <c r="A14" s="29"/>
      <c r="B14" s="189"/>
      <c r="C14" s="189"/>
      <c r="D14" s="189"/>
      <c r="E14" s="189"/>
      <c r="F14" s="189"/>
      <c r="G14" s="189"/>
      <c r="H14" s="31"/>
    </row>
    <row r="15" spans="1:11" ht="25.95" customHeight="1">
      <c r="A15" s="29"/>
      <c r="B15" s="183" t="s">
        <v>219</v>
      </c>
      <c r="C15" s="183"/>
      <c r="D15" s="183"/>
      <c r="E15" s="183"/>
      <c r="F15" s="184"/>
      <c r="G15" s="183"/>
      <c r="H15" s="31"/>
    </row>
    <row r="16" spans="1:11" ht="10.95" customHeight="1">
      <c r="A16" s="29"/>
      <c r="B16" s="183"/>
      <c r="C16" s="183"/>
      <c r="D16" s="183"/>
      <c r="E16" s="183"/>
      <c r="F16" s="184"/>
      <c r="G16" s="32"/>
      <c r="H16" s="31"/>
      <c r="K16" s="308"/>
    </row>
    <row r="17" spans="1:11" ht="45" customHeight="1">
      <c r="A17" s="29"/>
      <c r="B17" s="555" t="s">
        <v>220</v>
      </c>
      <c r="C17" s="556"/>
      <c r="D17" s="556"/>
      <c r="E17" s="556"/>
      <c r="F17" s="557"/>
      <c r="G17" s="189"/>
      <c r="H17" s="31"/>
    </row>
    <row r="18" spans="1:11" ht="12" customHeight="1">
      <c r="A18" s="29"/>
      <c r="B18" s="189"/>
      <c r="C18" s="189"/>
      <c r="D18" s="189"/>
      <c r="E18" s="189"/>
      <c r="F18" s="189"/>
      <c r="G18" s="189"/>
      <c r="H18" s="31"/>
    </row>
    <row r="19" spans="1:11" ht="25.05" customHeight="1">
      <c r="A19" s="29"/>
      <c r="B19" s="183" t="s">
        <v>221</v>
      </c>
      <c r="C19" s="183"/>
      <c r="D19" s="183"/>
      <c r="E19" s="183"/>
      <c r="F19" s="184"/>
      <c r="G19" s="183"/>
      <c r="H19" s="33"/>
      <c r="I19" s="315"/>
      <c r="J19" s="29"/>
      <c r="K19" s="29"/>
    </row>
    <row r="20" spans="1:11" ht="13.95" customHeight="1">
      <c r="A20" s="29"/>
      <c r="B20" s="32"/>
      <c r="C20" s="32"/>
      <c r="D20" s="32"/>
      <c r="E20" s="32"/>
      <c r="G20" s="32"/>
      <c r="H20" s="190"/>
      <c r="I20" s="315"/>
      <c r="J20" s="29"/>
      <c r="K20" s="29"/>
    </row>
    <row r="21" spans="1:11" ht="22.95" customHeight="1">
      <c r="A21" s="29"/>
      <c r="B21" s="284" t="s">
        <v>222</v>
      </c>
      <c r="C21" s="284" t="s">
        <v>222</v>
      </c>
      <c r="D21" s="284" t="str">
        <f>"BY "&amp;TEXT('General information'!$F17,"d-mmm-yyyy")</f>
        <v xml:space="preserve">BY </v>
      </c>
      <c r="E21" s="284" t="str">
        <f>IF('General information'!F18="","No inputs required","BY "&amp;TEXT('General information'!$F18,"d-mmm-yyyy"))</f>
        <v>No inputs required</v>
      </c>
      <c r="F21" s="284" t="str">
        <f>IF('General information'!F19="","No inputs required","BY "&amp;TEXT('General information'!$F19,"d-mmm-yyyy"))</f>
        <v>No inputs required</v>
      </c>
      <c r="G21" s="284" t="str">
        <f>IF('General information'!F20="","No inputs required","BY "&amp;TEXT('General information'!$F20,"d-mmm-yyyy"))</f>
        <v>No inputs required</v>
      </c>
      <c r="H21" s="284" t="str">
        <f>IF('General information'!F21="","No inputs required","BY "&amp;TEXT('General information'!$F21,"d-mmm-yyyy"))</f>
        <v>No inputs required</v>
      </c>
    </row>
    <row r="22" spans="1:11" ht="58.95" customHeight="1">
      <c r="A22" s="29"/>
      <c r="B22" s="349" t="s">
        <v>134</v>
      </c>
      <c r="C22" s="349" t="s">
        <v>135</v>
      </c>
      <c r="D22" s="350" t="str">
        <f>"Actual expenses
by "&amp;TEXT('General information'!F17,"d-mmm-yyyy")&amp;"
("&amp;'General information'!D17&amp;" report)"</f>
        <v>Actual expenses
by 
( report)</v>
      </c>
      <c r="E22" s="350" t="str">
        <f>IF(D22="No inputs required","No inputs required",IF(ISNUMBER(SEARCH("Final",D22)),"No inputs required","Actual expenses
by "&amp;TEXT('General information'!$F18,"d-mmm-yyyy")&amp;"
("&amp;'General information'!$D18&amp;" report)"))</f>
        <v>Actual expenses
by 
( report)</v>
      </c>
      <c r="F22" s="350" t="str">
        <f>IF(E22="No inputs required","No inputs required",IF(ISNUMBER(SEARCH("Final",E22)),"No inputs required","Actual expenses
by "&amp;TEXT('General information'!$F19,"d-mmm-yyyy")&amp;"
("&amp;'General information'!$D19&amp;" report)"))</f>
        <v>Actual expenses
by 
( report)</v>
      </c>
      <c r="G22" s="350" t="str">
        <f>IF(F22="No inputs required","No inputs required",IF(ISNUMBER(SEARCH("Final",F22)),"No inputs required","Actual expenses
by "&amp;TEXT('General information'!$F20,"d-mmm-yyyy")&amp;"
("&amp;'General information'!$D20&amp;" report)"))</f>
        <v>Actual expenses
by 
( report)</v>
      </c>
      <c r="H22" s="350" t="str">
        <f>IF(G22="No inputs required","No inputs required",IF(ISNUMBER(SEARCH("Final",G22)),"No inputs required","Actual expenses
by "&amp;TEXT('General information'!$F21,"d-mmm-yyyy")&amp;"
("&amp;'General information'!$D21&amp;" report)"))</f>
        <v>Actual expenses
by 
( report)</v>
      </c>
      <c r="I22" s="411"/>
    </row>
    <row r="23" spans="1:11" ht="42" hidden="1" customHeight="1">
      <c r="A23" s="29"/>
      <c r="B23" s="351" t="s">
        <v>134</v>
      </c>
      <c r="C23" s="352" t="s">
        <v>223</v>
      </c>
      <c r="D23" s="353" t="s">
        <v>224</v>
      </c>
      <c r="E23" s="353" t="s">
        <v>225</v>
      </c>
      <c r="F23" s="353" t="s">
        <v>226</v>
      </c>
      <c r="G23" s="353" t="s">
        <v>227</v>
      </c>
      <c r="H23" s="353" t="s">
        <v>228</v>
      </c>
      <c r="I23" s="359" t="s">
        <v>98</v>
      </c>
      <c r="J23" s="29"/>
      <c r="K23" s="29"/>
    </row>
    <row r="24" spans="1:11" s="213" customFormat="1" ht="42" hidden="1" customHeight="1">
      <c r="A24" s="211"/>
      <c r="B24" s="354" t="s">
        <v>134</v>
      </c>
      <c r="C24" s="346" t="s">
        <v>223</v>
      </c>
      <c r="D24" s="212" t="str">
        <f>D22</f>
        <v>Actual expenses
by 
( report)</v>
      </c>
      <c r="E24" s="212" t="str">
        <f>E22</f>
        <v>Actual expenses
by 
( report)</v>
      </c>
      <c r="F24" s="212" t="str">
        <f>F22</f>
        <v>Actual expenses
by 
( report)</v>
      </c>
      <c r="G24" s="212" t="str">
        <f>G22</f>
        <v>Actual expenses
by 
( report)</v>
      </c>
      <c r="H24" s="212" t="str">
        <f>H22</f>
        <v>Actual expenses
by 
( report)</v>
      </c>
      <c r="I24" s="360" t="str">
        <f>'General information'!$C$2</f>
        <v>|MYRP||||||</v>
      </c>
      <c r="J24" s="211"/>
      <c r="K24" s="211"/>
    </row>
    <row r="25" spans="1:11" ht="42" customHeight="1">
      <c r="A25" s="29"/>
      <c r="B25" s="355" t="str">
        <f>IFERROR(_xlfn.IFNA(_xlfn.XLOOKUP(ecw_finance_pc[[#This Row],[Output (aggregated)]],ecw_finance_budget_pc[Output],ecw_finance_budget_pc[Outcome]),"Add Outcomes in Budget tab"),"")</f>
        <v>Add Outcomes in Budget tab</v>
      </c>
      <c r="C25" s="347" t="str">
        <f>IFERROR(IF('ADMIN - LISTS'!W3=0,"",'ADMIN - LISTS'!W3),"")</f>
        <v/>
      </c>
      <c r="D25" s="348"/>
      <c r="E25" s="348"/>
      <c r="F25" s="348"/>
      <c r="G25" s="348"/>
      <c r="H25" s="348"/>
      <c r="I25" s="361" t="str">
        <f>'General information'!$C$2</f>
        <v>|MYRP||||||</v>
      </c>
      <c r="J25" s="29"/>
      <c r="K25" s="29"/>
    </row>
    <row r="26" spans="1:11" ht="42" customHeight="1">
      <c r="A26" s="29"/>
      <c r="B26" s="356" t="str">
        <f>_xlfn.IFNA(_xlfn.XLOOKUP(ecw_finance_pc[[#This Row],[Output (aggregated)]],ecw_finance_budget_pc[Output],ecw_finance_budget_pc[Outcome]),"")</f>
        <v/>
      </c>
      <c r="C26" s="129" t="str">
        <f>IF('ADMIN - LISTS'!W4=0,"",'ADMIN - LISTS'!W4)</f>
        <v/>
      </c>
      <c r="D26" s="223"/>
      <c r="E26" s="223"/>
      <c r="F26" s="223"/>
      <c r="G26" s="223"/>
      <c r="H26" s="223"/>
      <c r="I26" s="361" t="str">
        <f>'General information'!$C$2</f>
        <v>|MYRP||||||</v>
      </c>
      <c r="J26" s="29"/>
      <c r="K26" s="29"/>
    </row>
    <row r="27" spans="1:11" ht="42" customHeight="1">
      <c r="A27" s="29"/>
      <c r="B27" s="356" t="str">
        <f>_xlfn.IFNA(_xlfn.XLOOKUP(ecw_finance_pc[[#This Row],[Output (aggregated)]],ecw_finance_budget_pc[Output],ecw_finance_budget_pc[Outcome]),"")</f>
        <v/>
      </c>
      <c r="C27" s="129" t="str">
        <f>IF('ADMIN - LISTS'!W5=0,"",'ADMIN - LISTS'!W5)</f>
        <v/>
      </c>
      <c r="D27" s="223"/>
      <c r="E27" s="223"/>
      <c r="F27" s="223"/>
      <c r="G27" s="223"/>
      <c r="H27" s="223"/>
      <c r="I27" s="361" t="str">
        <f>'General information'!$C$2</f>
        <v>|MYRP||||||</v>
      </c>
      <c r="J27" s="29"/>
      <c r="K27" s="29"/>
    </row>
    <row r="28" spans="1:11" ht="42" customHeight="1">
      <c r="A28" s="29"/>
      <c r="B28" s="356" t="str">
        <f>_xlfn.IFNA(_xlfn.XLOOKUP(ecw_finance_pc[[#This Row],[Output (aggregated)]],ecw_finance_budget_pc[Output],ecw_finance_budget_pc[Outcome]),"")</f>
        <v/>
      </c>
      <c r="C28" s="129" t="str">
        <f>IF('ADMIN - LISTS'!W6=0,"",'ADMIN - LISTS'!W6)</f>
        <v/>
      </c>
      <c r="D28" s="223"/>
      <c r="E28" s="223"/>
      <c r="F28" s="223"/>
      <c r="G28" s="223"/>
      <c r="H28" s="223"/>
      <c r="I28" s="361" t="str">
        <f>'General information'!$C$2</f>
        <v>|MYRP||||||</v>
      </c>
      <c r="J28" s="29"/>
      <c r="K28" s="29"/>
    </row>
    <row r="29" spans="1:11" ht="42" customHeight="1">
      <c r="A29" s="29"/>
      <c r="B29" s="356" t="str">
        <f>_xlfn.IFNA(_xlfn.XLOOKUP(ecw_finance_pc[[#This Row],[Output (aggregated)]],ecw_finance_budget_pc[Output],ecw_finance_budget_pc[Outcome]),"")</f>
        <v/>
      </c>
      <c r="C29" s="129" t="str">
        <f>IF('ADMIN - LISTS'!W7=0,"",'ADMIN - LISTS'!W7)</f>
        <v/>
      </c>
      <c r="D29" s="224"/>
      <c r="E29" s="223"/>
      <c r="F29" s="223"/>
      <c r="G29" s="223"/>
      <c r="H29" s="223"/>
      <c r="I29" s="361" t="str">
        <f>'General information'!$C$2</f>
        <v>|MYRP||||||</v>
      </c>
      <c r="J29" s="29"/>
      <c r="K29" s="29"/>
    </row>
    <row r="30" spans="1:11" ht="42" customHeight="1">
      <c r="A30" s="29"/>
      <c r="B30" s="356" t="str">
        <f>_xlfn.IFNA(_xlfn.XLOOKUP(ecw_finance_pc[[#This Row],[Output (aggregated)]],ecw_finance_budget_pc[Output],ecw_finance_budget_pc[Outcome]),"")</f>
        <v/>
      </c>
      <c r="C30" s="129" t="str">
        <f>IF('ADMIN - LISTS'!W8=0,"",'ADMIN - LISTS'!W8)</f>
        <v/>
      </c>
      <c r="D30" s="223"/>
      <c r="E30" s="223"/>
      <c r="F30" s="223"/>
      <c r="G30" s="223"/>
      <c r="H30" s="223"/>
      <c r="I30" s="361" t="str">
        <f>'General information'!$C$2</f>
        <v>|MYRP||||||</v>
      </c>
      <c r="J30" s="29"/>
      <c r="K30" s="29"/>
    </row>
    <row r="31" spans="1:11" ht="42" customHeight="1">
      <c r="A31" s="29"/>
      <c r="B31" s="356" t="str">
        <f>_xlfn.IFNA(_xlfn.XLOOKUP(ecw_finance_pc[[#This Row],[Output (aggregated)]],ecw_finance_budget_pc[Output],ecw_finance_budget_pc[Outcome]),"")</f>
        <v/>
      </c>
      <c r="C31" s="129" t="str">
        <f>IF('ADMIN - LISTS'!W9=0,"",'ADMIN - LISTS'!W9)</f>
        <v/>
      </c>
      <c r="D31" s="223"/>
      <c r="E31" s="223"/>
      <c r="F31" s="223"/>
      <c r="G31" s="223"/>
      <c r="H31" s="223"/>
      <c r="I31" s="361" t="str">
        <f>'General information'!$C$2</f>
        <v>|MYRP||||||</v>
      </c>
      <c r="J31" s="29"/>
      <c r="K31" s="29"/>
    </row>
    <row r="32" spans="1:11" ht="42" customHeight="1">
      <c r="A32" s="29"/>
      <c r="B32" s="356" t="str">
        <f>_xlfn.IFNA(_xlfn.XLOOKUP(ecw_finance_pc[[#This Row],[Output (aggregated)]],ecw_finance_budget_pc[Output],ecw_finance_budget_pc[Outcome]),"")</f>
        <v/>
      </c>
      <c r="C32" s="129" t="str">
        <f>IF('ADMIN - LISTS'!W10=0,"",'ADMIN - LISTS'!W10)</f>
        <v/>
      </c>
      <c r="D32" s="223"/>
      <c r="E32" s="223"/>
      <c r="F32" s="223"/>
      <c r="G32" s="223"/>
      <c r="H32" s="223"/>
      <c r="I32" s="361" t="str">
        <f>'General information'!$C$2</f>
        <v>|MYRP||||||</v>
      </c>
      <c r="J32" s="29"/>
      <c r="K32" s="29"/>
    </row>
    <row r="33" spans="1:23" ht="42" customHeight="1">
      <c r="A33" s="29"/>
      <c r="B33" s="356" t="str">
        <f>_xlfn.IFNA(_xlfn.XLOOKUP(ecw_finance_pc[[#This Row],[Output (aggregated)]],ecw_finance_budget_pc[Output],ecw_finance_budget_pc[Outcome]),"")</f>
        <v/>
      </c>
      <c r="C33" s="129" t="str">
        <f>IF('ADMIN - LISTS'!W11=0,"",'ADMIN - LISTS'!W11)</f>
        <v/>
      </c>
      <c r="D33" s="223"/>
      <c r="E33" s="223"/>
      <c r="F33" s="223"/>
      <c r="G33" s="223"/>
      <c r="H33" s="223"/>
      <c r="I33" s="361" t="str">
        <f>'General information'!$C$2</f>
        <v>|MYRP||||||</v>
      </c>
      <c r="J33" s="29"/>
      <c r="K33" s="29"/>
    </row>
    <row r="34" spans="1:23" ht="42" customHeight="1">
      <c r="A34" s="29"/>
      <c r="B34" s="356" t="str">
        <f>_xlfn.IFNA(_xlfn.XLOOKUP(ecw_finance_pc[[#This Row],[Output (aggregated)]],ecw_finance_budget_pc[Output],ecw_finance_budget_pc[Outcome]),"")</f>
        <v/>
      </c>
      <c r="C34" s="129" t="str">
        <f>IF('ADMIN - LISTS'!W12=0,"",'ADMIN - LISTS'!W12)</f>
        <v/>
      </c>
      <c r="D34" s="224"/>
      <c r="E34" s="223"/>
      <c r="F34" s="223"/>
      <c r="G34" s="223"/>
      <c r="H34" s="223"/>
      <c r="I34" s="361" t="str">
        <f>'General information'!$C$2</f>
        <v>|MYRP||||||</v>
      </c>
      <c r="J34" s="29"/>
      <c r="K34" s="29"/>
    </row>
    <row r="35" spans="1:23" ht="42" customHeight="1">
      <c r="A35" s="29"/>
      <c r="B35" s="356" t="str">
        <f>_xlfn.IFNA(_xlfn.XLOOKUP(ecw_finance_pc[[#This Row],[Output (aggregated)]],ecw_finance_budget_pc[Output],ecw_finance_budget_pc[Outcome]),"")</f>
        <v/>
      </c>
      <c r="C35" s="129" t="str">
        <f>IF('ADMIN - LISTS'!W13=0,"",'ADMIN - LISTS'!W13)</f>
        <v/>
      </c>
      <c r="D35" s="223"/>
      <c r="E35" s="223"/>
      <c r="F35" s="223"/>
      <c r="G35" s="223"/>
      <c r="H35" s="223"/>
      <c r="I35" s="361" t="str">
        <f>'General information'!$C$2</f>
        <v>|MYRP||||||</v>
      </c>
      <c r="J35" s="29"/>
      <c r="K35" s="29"/>
    </row>
    <row r="36" spans="1:23" ht="42" customHeight="1">
      <c r="A36" s="29"/>
      <c r="B36" s="356" t="str">
        <f>_xlfn.IFNA(_xlfn.XLOOKUP(ecw_finance_pc[[#This Row],[Output (aggregated)]],ecw_finance_budget_pc[Output],ecw_finance_budget_pc[Outcome]),"")</f>
        <v/>
      </c>
      <c r="C36" s="129" t="str">
        <f>IF('ADMIN - LISTS'!W14=0,"",'ADMIN - LISTS'!W14)</f>
        <v/>
      </c>
      <c r="D36" s="223"/>
      <c r="E36" s="223"/>
      <c r="F36" s="223"/>
      <c r="G36" s="223"/>
      <c r="H36" s="223"/>
      <c r="I36" s="361" t="str">
        <f>'General information'!$C$2</f>
        <v>|MYRP||||||</v>
      </c>
      <c r="J36" s="29"/>
      <c r="K36" s="29"/>
    </row>
    <row r="37" spans="1:23" ht="42" customHeight="1">
      <c r="A37" s="29"/>
      <c r="B37" s="356" t="str">
        <f>_xlfn.IFNA(_xlfn.XLOOKUP(ecw_finance_pc[[#This Row],[Output (aggregated)]],ecw_finance_budget_pc[Output],ecw_finance_budget_pc[Outcome]),"")</f>
        <v/>
      </c>
      <c r="C37" s="129" t="str">
        <f>IF('ADMIN - LISTS'!W15=0,"",'ADMIN - LISTS'!W15)</f>
        <v/>
      </c>
      <c r="D37" s="223"/>
      <c r="E37" s="223"/>
      <c r="F37" s="223"/>
      <c r="G37" s="223"/>
      <c r="H37" s="223"/>
      <c r="I37" s="361" t="str">
        <f>'General information'!$C$2</f>
        <v>|MYRP||||||</v>
      </c>
      <c r="J37" s="29"/>
      <c r="K37" s="29"/>
    </row>
    <row r="38" spans="1:23" ht="42" customHeight="1">
      <c r="A38" s="29"/>
      <c r="B38" s="356" t="str">
        <f>_xlfn.IFNA(_xlfn.XLOOKUP(ecw_finance_pc[[#This Row],[Output (aggregated)]],ecw_finance_budget_pc[Output],ecw_finance_budget_pc[Outcome]),"")</f>
        <v/>
      </c>
      <c r="C38" s="129" t="str">
        <f>IF('ADMIN - LISTS'!W16=0,"",'ADMIN - LISTS'!W16)</f>
        <v/>
      </c>
      <c r="D38" s="223"/>
      <c r="E38" s="223"/>
      <c r="F38" s="223"/>
      <c r="G38" s="223"/>
      <c r="H38" s="223"/>
      <c r="I38" s="361" t="str">
        <f>'General information'!$C$2</f>
        <v>|MYRP||||||</v>
      </c>
      <c r="J38" s="29"/>
      <c r="K38" s="29"/>
    </row>
    <row r="39" spans="1:23" ht="42" customHeight="1">
      <c r="A39" s="29"/>
      <c r="B39" s="357" t="str">
        <f>_xlfn.IFNA(_xlfn.XLOOKUP(ecw_finance_pc[[#This Row],[Output (aggregated)]],ecw_finance_budget_pc[Output],ecw_finance_budget_pc[Outcome]),"")</f>
        <v/>
      </c>
      <c r="C39" s="358" t="str">
        <f>IF('ADMIN - LISTS'!W17=0,"",'ADMIN - LISTS'!W17)</f>
        <v/>
      </c>
      <c r="D39" s="224"/>
      <c r="E39" s="223"/>
      <c r="F39" s="223"/>
      <c r="G39" s="223"/>
      <c r="H39" s="223"/>
      <c r="I39" s="360" t="str">
        <f>'General information'!$C$2</f>
        <v>|MYRP||||||</v>
      </c>
      <c r="J39" s="29"/>
      <c r="K39" s="29"/>
    </row>
    <row r="40" spans="1:23" s="2" customFormat="1" ht="42" customHeight="1">
      <c r="A40" s="46"/>
      <c r="C40" s="53" t="s">
        <v>177</v>
      </c>
      <c r="D40" s="215">
        <f>SUM(D25:D39)</f>
        <v>0</v>
      </c>
      <c r="E40" s="215">
        <f>SUM(E25:E39)</f>
        <v>0</v>
      </c>
      <c r="F40" s="215">
        <f>SUM(F25:F39)</f>
        <v>0</v>
      </c>
      <c r="G40" s="215">
        <f>SUM(G25:G39)</f>
        <v>0</v>
      </c>
      <c r="H40" s="215">
        <f>SUM(H25:H39)</f>
        <v>0</v>
      </c>
      <c r="I40" s="362"/>
      <c r="J40"/>
      <c r="K40"/>
      <c r="L40"/>
      <c r="M40"/>
      <c r="N40"/>
      <c r="O40"/>
      <c r="P40"/>
      <c r="Q40"/>
      <c r="R40"/>
      <c r="S40"/>
      <c r="T40"/>
      <c r="U40"/>
      <c r="V40"/>
      <c r="W40"/>
    </row>
    <row r="41" spans="1:23" s="98" customFormat="1" ht="42" customHeight="1">
      <c r="A41" s="97"/>
      <c r="B41" s="44"/>
      <c r="C41" s="45"/>
      <c r="D41" s="216" t="s">
        <v>229</v>
      </c>
      <c r="E41" s="216" t="s">
        <v>229</v>
      </c>
      <c r="F41" s="216" t="s">
        <v>229</v>
      </c>
      <c r="G41" s="216" t="s">
        <v>229</v>
      </c>
      <c r="H41" s="216" t="s">
        <v>229</v>
      </c>
      <c r="I41" s="363"/>
      <c r="J41"/>
      <c r="K41"/>
      <c r="L41"/>
      <c r="M41"/>
      <c r="N41"/>
      <c r="O41"/>
      <c r="P41"/>
      <c r="Q41"/>
      <c r="R41"/>
      <c r="S41"/>
      <c r="T41"/>
      <c r="U41"/>
      <c r="V41"/>
      <c r="W41"/>
    </row>
    <row r="42" spans="1:23" ht="42" customHeight="1">
      <c r="A42" s="29"/>
      <c r="B42" s="96"/>
      <c r="C42" s="242"/>
      <c r="D42" s="77"/>
      <c r="E42" s="77"/>
      <c r="F42" s="77"/>
      <c r="G42" s="77"/>
      <c r="H42" s="77"/>
      <c r="I42" s="315"/>
      <c r="J42" s="77"/>
      <c r="K42" s="77"/>
      <c r="L42" s="77"/>
      <c r="M42" s="77"/>
      <c r="N42" s="77"/>
      <c r="O42" s="77"/>
      <c r="P42" s="77"/>
      <c r="Q42" s="77"/>
      <c r="R42" s="77"/>
      <c r="S42" s="77"/>
      <c r="T42" s="77"/>
      <c r="U42" s="77"/>
      <c r="V42" s="77"/>
      <c r="W42" s="77"/>
    </row>
    <row r="43" spans="1:23" ht="42" customHeight="1">
      <c r="A43" s="29"/>
      <c r="B43" s="183" t="s">
        <v>230</v>
      </c>
      <c r="C43" s="183"/>
      <c r="D43" s="183"/>
      <c r="E43" s="183"/>
      <c r="F43" s="183"/>
      <c r="G43" s="183"/>
      <c r="H43" s="34"/>
      <c r="I43" s="315"/>
      <c r="J43" s="29"/>
    </row>
    <row r="44" spans="1:23" ht="16.95" customHeight="1">
      <c r="A44" s="29"/>
      <c r="B44" s="32"/>
      <c r="C44" s="32"/>
      <c r="D44" s="32"/>
      <c r="E44" s="32"/>
      <c r="F44" s="316"/>
      <c r="H44" s="34"/>
      <c r="I44" s="315"/>
      <c r="J44" s="29"/>
    </row>
    <row r="45" spans="1:23" ht="28.95" customHeight="1">
      <c r="A45" s="29"/>
      <c r="B45" s="284" t="s">
        <v>222</v>
      </c>
      <c r="C45" s="284" t="s">
        <v>222</v>
      </c>
      <c r="D45" s="284" t="str">
        <f t="shared" ref="D45:H46" si="0">D21</f>
        <v xml:space="preserve">BY </v>
      </c>
      <c r="E45" s="284" t="str">
        <f t="shared" si="0"/>
        <v>No inputs required</v>
      </c>
      <c r="F45" s="284" t="str">
        <f t="shared" si="0"/>
        <v>No inputs required</v>
      </c>
      <c r="G45" s="284" t="str">
        <f t="shared" si="0"/>
        <v>No inputs required</v>
      </c>
      <c r="H45" s="284" t="str">
        <f t="shared" si="0"/>
        <v>No inputs required</v>
      </c>
      <c r="I45" s="315"/>
    </row>
    <row r="46" spans="1:23" ht="42" customHeight="1">
      <c r="A46" s="29"/>
      <c r="B46" s="209" t="s">
        <v>231</v>
      </c>
      <c r="C46" s="209"/>
      <c r="D46" s="76" t="str">
        <f t="shared" si="0"/>
        <v>Actual expenses
by 
( report)</v>
      </c>
      <c r="E46" s="76" t="str">
        <f t="shared" si="0"/>
        <v>Actual expenses
by 
( report)</v>
      </c>
      <c r="F46" s="76" t="str">
        <f t="shared" si="0"/>
        <v>Actual expenses
by 
( report)</v>
      </c>
      <c r="G46" s="76" t="str">
        <f t="shared" si="0"/>
        <v>Actual expenses
by 
( report)</v>
      </c>
      <c r="H46" s="76" t="str">
        <f t="shared" si="0"/>
        <v>Actual expenses
by 
( report)</v>
      </c>
      <c r="I46" s="364"/>
    </row>
    <row r="47" spans="1:23" ht="42" hidden="1" customHeight="1">
      <c r="A47" s="29"/>
      <c r="B47" s="210" t="s">
        <v>231</v>
      </c>
      <c r="C47" s="210" t="s">
        <v>209</v>
      </c>
      <c r="D47" s="134" t="s">
        <v>224</v>
      </c>
      <c r="E47" s="134" t="s">
        <v>225</v>
      </c>
      <c r="F47" s="134" t="s">
        <v>226</v>
      </c>
      <c r="G47" s="134" t="s">
        <v>227</v>
      </c>
      <c r="H47" s="134" t="s">
        <v>228</v>
      </c>
      <c r="I47" s="200" t="s">
        <v>98</v>
      </c>
      <c r="J47" s="29"/>
      <c r="K47" s="29"/>
      <c r="L47" s="29"/>
    </row>
    <row r="48" spans="1:23" ht="42" hidden="1" customHeight="1">
      <c r="A48" s="29"/>
      <c r="B48" s="210" t="s">
        <v>231</v>
      </c>
      <c r="C48" s="214" t="s">
        <v>209</v>
      </c>
      <c r="D48" s="212" t="str">
        <f>D46</f>
        <v>Actual expenses
by 
( report)</v>
      </c>
      <c r="E48" s="212" t="str">
        <f>E46</f>
        <v>Actual expenses
by 
( report)</v>
      </c>
      <c r="F48" s="212" t="str">
        <f>F46</f>
        <v>Actual expenses
by 
( report)</v>
      </c>
      <c r="G48" s="212" t="str">
        <f>G46</f>
        <v>Actual expenses
by 
( report)</v>
      </c>
      <c r="H48" s="212" t="str">
        <f>H46</f>
        <v>Actual expenses
by 
( report)</v>
      </c>
      <c r="I48" s="365" t="str">
        <f>'General information'!$C$2</f>
        <v>|MYRP||||||</v>
      </c>
      <c r="J48" s="29"/>
      <c r="K48" s="29"/>
      <c r="L48" s="29"/>
    </row>
    <row r="49" spans="1:23" ht="42" customHeight="1">
      <c r="A49" s="29"/>
      <c r="B49" s="217" t="str">
        <f>IF(ISBLANK('A | Budget'!B34)=TRUE,"",'A | Budget'!B34)</f>
        <v/>
      </c>
      <c r="C49" s="225"/>
      <c r="D49" s="223"/>
      <c r="E49" s="223"/>
      <c r="F49" s="223"/>
      <c r="G49" s="223"/>
      <c r="H49" s="223"/>
      <c r="I49" s="366" t="str">
        <f>'General information'!$C$2</f>
        <v>|MYRP||||||</v>
      </c>
      <c r="J49" s="39"/>
      <c r="K49" s="29"/>
      <c r="L49" s="29"/>
    </row>
    <row r="50" spans="1:23" ht="42" customHeight="1">
      <c r="A50" s="29"/>
      <c r="B50" s="217" t="str">
        <f>IF(ISBLANK('A | Budget'!B35)=TRUE,"",'A | Budget'!B35)</f>
        <v/>
      </c>
      <c r="C50" s="225"/>
      <c r="D50" s="223"/>
      <c r="E50" s="223"/>
      <c r="F50" s="223"/>
      <c r="G50" s="223"/>
      <c r="H50" s="223"/>
      <c r="I50" s="366" t="str">
        <f>'General information'!$C$2</f>
        <v>|MYRP||||||</v>
      </c>
      <c r="J50" s="40"/>
      <c r="L50" s="29"/>
      <c r="O50" s="4"/>
    </row>
    <row r="51" spans="1:23" ht="42" customHeight="1">
      <c r="A51" s="29"/>
      <c r="B51" s="217" t="str">
        <f>IF(ISBLANK('A | Budget'!B36)=TRUE,"",'A | Budget'!B36)</f>
        <v/>
      </c>
      <c r="C51" s="225"/>
      <c r="D51" s="223"/>
      <c r="E51" s="223"/>
      <c r="F51" s="223"/>
      <c r="G51" s="223"/>
      <c r="H51" s="223"/>
      <c r="I51" s="366" t="str">
        <f>'General information'!$C$2</f>
        <v>|MYRP||||||</v>
      </c>
      <c r="J51" s="40"/>
      <c r="K51" s="29"/>
      <c r="L51" s="29"/>
    </row>
    <row r="52" spans="1:23" ht="42" customHeight="1">
      <c r="A52" s="29"/>
      <c r="B52" s="217" t="str">
        <f>IF(ISBLANK('A | Budget'!B37)=TRUE,"",'A | Budget'!B37)</f>
        <v/>
      </c>
      <c r="C52" s="225"/>
      <c r="D52" s="223"/>
      <c r="E52" s="223"/>
      <c r="F52" s="223"/>
      <c r="G52" s="223"/>
      <c r="H52" s="223"/>
      <c r="I52" s="366" t="str">
        <f>'General information'!$C$2</f>
        <v>|MYRP||||||</v>
      </c>
      <c r="J52" s="40"/>
      <c r="K52" s="29"/>
      <c r="L52" s="29"/>
    </row>
    <row r="53" spans="1:23" ht="42" customHeight="1">
      <c r="A53" s="29"/>
      <c r="B53" s="217" t="str">
        <f>IF(ISBLANK('A | Budget'!B38)=TRUE,"",'A | Budget'!B38)</f>
        <v/>
      </c>
      <c r="C53" s="225"/>
      <c r="D53" s="224"/>
      <c r="E53" s="223"/>
      <c r="F53" s="223"/>
      <c r="G53" s="223"/>
      <c r="H53" s="223"/>
      <c r="I53" s="366" t="str">
        <f>'General information'!$C$2</f>
        <v>|MYRP||||||</v>
      </c>
      <c r="J53" s="40"/>
      <c r="K53" s="29"/>
      <c r="L53" s="29"/>
    </row>
    <row r="54" spans="1:23" ht="42" customHeight="1">
      <c r="B54" s="54"/>
      <c r="C54" s="53" t="s">
        <v>232</v>
      </c>
      <c r="D54" s="215">
        <f>SUM(D49:D53)</f>
        <v>0</v>
      </c>
      <c r="E54" s="215">
        <f>SUM(E49:E53)</f>
        <v>0</v>
      </c>
      <c r="F54" s="215">
        <f>SUM(F49:F53)</f>
        <v>0</v>
      </c>
      <c r="G54" s="215">
        <f>SUM(G49:G53)</f>
        <v>0</v>
      </c>
      <c r="H54" s="215">
        <f>SUM(H49:H53)</f>
        <v>0</v>
      </c>
      <c r="I54" s="319"/>
    </row>
    <row r="55" spans="1:23" ht="42" customHeight="1">
      <c r="B55" s="30"/>
      <c r="C55" s="36"/>
      <c r="D55" s="216" t="s">
        <v>229</v>
      </c>
      <c r="E55" s="216" t="s">
        <v>229</v>
      </c>
      <c r="F55" s="216" t="s">
        <v>229</v>
      </c>
      <c r="G55" s="216" t="s">
        <v>229</v>
      </c>
      <c r="H55" s="216" t="s">
        <v>229</v>
      </c>
      <c r="I55" s="319"/>
    </row>
    <row r="56" spans="1:23" ht="42" customHeight="1">
      <c r="B56" s="30"/>
      <c r="C56" s="36"/>
      <c r="D56" s="99"/>
      <c r="E56" s="99"/>
      <c r="F56" s="99"/>
      <c r="G56" s="99"/>
      <c r="H56" s="99"/>
      <c r="I56" s="320"/>
      <c r="J56" s="99"/>
      <c r="K56" s="99"/>
      <c r="L56" s="99"/>
      <c r="M56" s="99"/>
      <c r="N56" s="99"/>
      <c r="O56" s="99"/>
      <c r="P56" s="99"/>
      <c r="Q56" s="99"/>
      <c r="R56" s="99"/>
      <c r="S56" s="99"/>
      <c r="T56" s="99"/>
      <c r="U56" s="99"/>
      <c r="V56" s="99"/>
      <c r="W56" s="99"/>
    </row>
    <row r="57" spans="1:23" ht="42" customHeight="1">
      <c r="B57" s="183" t="s">
        <v>233</v>
      </c>
      <c r="C57" s="183"/>
      <c r="D57" s="183"/>
      <c r="E57" s="187"/>
      <c r="F57" s="187"/>
      <c r="G57" s="188"/>
      <c r="H57" s="35"/>
      <c r="I57" s="319"/>
    </row>
    <row r="58" spans="1:23" ht="21" customHeight="1">
      <c r="A58" s="29"/>
      <c r="B58" s="38"/>
      <c r="C58" s="36"/>
      <c r="D58" s="36"/>
      <c r="E58" s="37"/>
      <c r="F58" s="37"/>
      <c r="G58" s="37"/>
      <c r="H58" s="34"/>
      <c r="I58" s="319"/>
      <c r="J58" s="29"/>
      <c r="K58" s="29"/>
    </row>
    <row r="59" spans="1:23" ht="42" customHeight="1">
      <c r="A59" s="29"/>
      <c r="B59" s="76" t="s">
        <v>234</v>
      </c>
      <c r="C59" s="76" t="s">
        <v>209</v>
      </c>
      <c r="D59" s="76" t="str">
        <f>D22</f>
        <v>Actual expenses
by 
( report)</v>
      </c>
      <c r="E59" s="76" t="str">
        <f>E22</f>
        <v>Actual expenses
by 
( report)</v>
      </c>
      <c r="F59" s="76" t="str">
        <f>F22</f>
        <v>Actual expenses
by 
( report)</v>
      </c>
      <c r="G59" s="76" t="str">
        <f>G22</f>
        <v>Actual expenses
by 
( report)</v>
      </c>
      <c r="H59" s="76" t="str">
        <f>H22</f>
        <v>Actual expenses
by 
( report)</v>
      </c>
      <c r="I59" s="364"/>
    </row>
    <row r="60" spans="1:23" ht="42" hidden="1" customHeight="1">
      <c r="A60" s="29"/>
      <c r="B60" s="102" t="s">
        <v>234</v>
      </c>
      <c r="C60" s="103" t="s">
        <v>209</v>
      </c>
      <c r="D60" s="134" t="s">
        <v>224</v>
      </c>
      <c r="E60" s="134" t="s">
        <v>225</v>
      </c>
      <c r="F60" s="134" t="s">
        <v>226</v>
      </c>
      <c r="G60" s="134" t="s">
        <v>227</v>
      </c>
      <c r="H60" s="134" t="s">
        <v>228</v>
      </c>
      <c r="I60" s="95" t="s">
        <v>98</v>
      </c>
    </row>
    <row r="61" spans="1:23" ht="42" hidden="1" customHeight="1">
      <c r="A61" s="29"/>
      <c r="B61" s="102" t="s">
        <v>234</v>
      </c>
      <c r="C61" s="103" t="s">
        <v>209</v>
      </c>
      <c r="D61" s="212" t="str">
        <f>D59</f>
        <v>Actual expenses
by 
( report)</v>
      </c>
      <c r="E61" s="212" t="str">
        <f>E59</f>
        <v>Actual expenses
by 
( report)</v>
      </c>
      <c r="F61" s="212" t="str">
        <f>F59</f>
        <v>Actual expenses
by 
( report)</v>
      </c>
      <c r="G61" s="212" t="str">
        <f>G59</f>
        <v>Actual expenses
by 
( report)</v>
      </c>
      <c r="H61" s="212" t="str">
        <f>H59</f>
        <v>Actual expenses
by 
( report)</v>
      </c>
      <c r="I61" s="412" t="str">
        <f>'General information'!$C$2</f>
        <v>|MYRP||||||</v>
      </c>
    </row>
    <row r="62" spans="1:23" s="2" customFormat="1" ht="42" customHeight="1">
      <c r="A62" s="46"/>
      <c r="B62" s="30" t="s">
        <v>235</v>
      </c>
      <c r="C62" s="378" t="s">
        <v>236</v>
      </c>
      <c r="D62" s="413">
        <f>SUM(D24:D39,D48:D53)</f>
        <v>0</v>
      </c>
      <c r="E62" s="413">
        <f>SUM(E24:E39,E48:E53)</f>
        <v>0</v>
      </c>
      <c r="F62" s="413">
        <f>SUM(F24:F39,F48:F53)</f>
        <v>0</v>
      </c>
      <c r="G62" s="413">
        <f>SUM(G24:G39,G48:G53)</f>
        <v>0</v>
      </c>
      <c r="H62" s="413">
        <f>SUM(H24:H39,H48:H53)</f>
        <v>0</v>
      </c>
      <c r="I62" s="410" t="str">
        <f>'General information'!$C$2</f>
        <v>|MYRP||||||</v>
      </c>
    </row>
    <row r="63" spans="1:23" s="2" customFormat="1" ht="42" customHeight="1">
      <c r="A63" s="46"/>
      <c r="B63" s="30" t="s">
        <v>199</v>
      </c>
      <c r="C63" s="379" t="s">
        <v>237</v>
      </c>
      <c r="D63" s="377"/>
      <c r="E63" s="377"/>
      <c r="F63" s="377"/>
      <c r="G63" s="377"/>
      <c r="H63" s="377"/>
      <c r="I63" s="410" t="str">
        <f>'General information'!$C$2</f>
        <v>|MYRP||||||</v>
      </c>
    </row>
    <row r="64" spans="1:23" s="2" customFormat="1" ht="42" customHeight="1">
      <c r="A64" s="46"/>
      <c r="B64" s="382" t="s">
        <v>238</v>
      </c>
      <c r="C64" s="378" t="s">
        <v>239</v>
      </c>
      <c r="D64" s="414">
        <f>IFERROR(D54/D66,0)</f>
        <v>0</v>
      </c>
      <c r="E64" s="414">
        <f>IFERROR(E54/E66,0)</f>
        <v>0</v>
      </c>
      <c r="F64" s="414">
        <f>IFERROR(F54/F66,0)</f>
        <v>0</v>
      </c>
      <c r="G64" s="414">
        <f>IFERROR(G54/G66,0)</f>
        <v>0</v>
      </c>
      <c r="H64" s="414">
        <f>IFERROR(H54/H66,0)</f>
        <v>0</v>
      </c>
      <c r="I64" s="410" t="str">
        <f>'General information'!$C$2</f>
        <v>|MYRP||||||</v>
      </c>
    </row>
    <row r="65" spans="1:23" ht="42" customHeight="1">
      <c r="A65" s="29"/>
      <c r="B65" s="383" t="s">
        <v>240</v>
      </c>
      <c r="C65" s="380" t="s">
        <v>239</v>
      </c>
      <c r="D65" s="381">
        <f>IFERROR(D63/D62,0)</f>
        <v>0</v>
      </c>
      <c r="E65" s="381">
        <f>IFERROR(E63/E62,0)</f>
        <v>0</v>
      </c>
      <c r="F65" s="381">
        <f>IFERROR(F63/F62,0)</f>
        <v>0</v>
      </c>
      <c r="G65" s="381">
        <f>IFERROR(G63/G62,0)</f>
        <v>0</v>
      </c>
      <c r="H65" s="381">
        <f>IFERROR(H63/H62,0)</f>
        <v>0</v>
      </c>
      <c r="I65" s="410" t="str">
        <f>'General information'!$C$2</f>
        <v>|MYRP||||||</v>
      </c>
    </row>
    <row r="66" spans="1:23" s="2" customFormat="1">
      <c r="A66" s="46"/>
      <c r="B66" s="92"/>
      <c r="C66" s="105" t="s">
        <v>241</v>
      </c>
      <c r="D66" s="218">
        <f>D62+D63</f>
        <v>0</v>
      </c>
      <c r="E66" s="218">
        <f>E62+E63</f>
        <v>0</v>
      </c>
      <c r="F66" s="218">
        <f>F62+F63</f>
        <v>0</v>
      </c>
      <c r="G66" s="218">
        <f>G62+G63</f>
        <v>0</v>
      </c>
      <c r="H66" s="218">
        <f>H62+H63</f>
        <v>0</v>
      </c>
      <c r="I66" s="314"/>
      <c r="K66"/>
      <c r="M66"/>
      <c r="N66"/>
      <c r="O66"/>
      <c r="P66"/>
      <c r="Q66"/>
      <c r="R66"/>
      <c r="S66"/>
      <c r="T66"/>
      <c r="U66"/>
      <c r="V66"/>
      <c r="W66"/>
    </row>
    <row r="67" spans="1:23">
      <c r="A67" s="29"/>
      <c r="B67" s="92"/>
      <c r="C67" s="104"/>
      <c r="D67" s="216" t="s">
        <v>229</v>
      </c>
      <c r="E67" s="216" t="s">
        <v>229</v>
      </c>
      <c r="F67" s="216" t="s">
        <v>229</v>
      </c>
      <c r="G67" s="216" t="s">
        <v>229</v>
      </c>
      <c r="H67" s="216" t="s">
        <v>229</v>
      </c>
      <c r="J67" s="29"/>
      <c r="K67" s="29"/>
    </row>
    <row r="68" spans="1:23" ht="14.55" customHeight="1">
      <c r="A68" s="29"/>
      <c r="B68" s="551"/>
      <c r="C68" s="551"/>
      <c r="D68" s="551"/>
      <c r="E68" s="551"/>
      <c r="F68" s="551"/>
      <c r="G68" s="551"/>
      <c r="H68" s="3"/>
      <c r="I68" s="315"/>
      <c r="J68" s="29"/>
      <c r="K68" s="29"/>
    </row>
    <row r="69" spans="1:23">
      <c r="A69" s="29"/>
      <c r="B69" s="551"/>
      <c r="C69" s="551"/>
      <c r="D69" s="551"/>
      <c r="E69" s="551"/>
      <c r="F69" s="551"/>
      <c r="G69" s="551"/>
      <c r="H69" s="3"/>
      <c r="I69" s="315"/>
      <c r="J69" s="29"/>
      <c r="K69" s="29"/>
    </row>
    <row r="70" spans="1:23">
      <c r="B70" s="29"/>
      <c r="C70" s="29"/>
      <c r="D70" s="29"/>
      <c r="E70" s="29"/>
      <c r="F70" s="29"/>
      <c r="G70" s="29"/>
      <c r="H70" s="29"/>
      <c r="I70" s="315"/>
    </row>
    <row r="75" spans="1:23">
      <c r="D75" s="57"/>
    </row>
  </sheetData>
  <sheetProtection algorithmName="SHA-512" hashValue="i3wlggdWz6uaCtE8sWXWtHtN4ol1JpoD257w4PiniK2fS2u8I3kMGKStR4eRbIRhs/NZpukL+z/NFaHCiLxVlA==" saltValue="1S6nLHt36aNx1jbFv30I5w==" spinCount="100000" sheet="1" selectLockedCells="1"/>
  <mergeCells count="7">
    <mergeCell ref="B13:D13"/>
    <mergeCell ref="B68:G68"/>
    <mergeCell ref="B69:G69"/>
    <mergeCell ref="C1:D1"/>
    <mergeCell ref="E3:F3"/>
    <mergeCell ref="C12:D12"/>
    <mergeCell ref="B17:F17"/>
  </mergeCells>
  <phoneticPr fontId="30" type="noConversion"/>
  <conditionalFormatting sqref="E2:F2">
    <cfRule type="containsText" dxfId="225" priority="81" operator="containsText" text="Please">
      <formula>NOT(ISERROR(SEARCH("Please",E2)))</formula>
    </cfRule>
  </conditionalFormatting>
  <conditionalFormatting sqref="H20">
    <cfRule type="containsText" dxfId="224" priority="78" operator="containsText" text="One">
      <formula>NOT(ISERROR(SEARCH("One",H20)))</formula>
    </cfRule>
  </conditionalFormatting>
  <conditionalFormatting sqref="E7">
    <cfRule type="expression" dxfId="223" priority="66">
      <formula>$E$7&gt;$E$6</formula>
    </cfRule>
  </conditionalFormatting>
  <conditionalFormatting sqref="E12">
    <cfRule type="cellIs" dxfId="222" priority="65" operator="lessThan">
      <formula>0</formula>
    </cfRule>
  </conditionalFormatting>
  <conditionalFormatting sqref="E21:E24 E40:E41">
    <cfRule type="expression" dxfId="221" priority="56">
      <formula>$E$22="No inputs required"</formula>
    </cfRule>
  </conditionalFormatting>
  <conditionalFormatting sqref="E45:E48 E54:E55">
    <cfRule type="expression" dxfId="220" priority="52">
      <formula>$E$46="No inputs required"</formula>
    </cfRule>
  </conditionalFormatting>
  <conditionalFormatting sqref="E59:E67">
    <cfRule type="expression" dxfId="219" priority="45">
      <formula>$E$59="No inputs required"</formula>
    </cfRule>
  </conditionalFormatting>
  <conditionalFormatting sqref="F59:F67">
    <cfRule type="expression" dxfId="218" priority="44">
      <formula>$F$59="No inputs required"</formula>
    </cfRule>
  </conditionalFormatting>
  <conditionalFormatting sqref="G59:G67">
    <cfRule type="expression" dxfId="217" priority="43">
      <formula>$G$59="No inputs required"</formula>
    </cfRule>
  </conditionalFormatting>
  <conditionalFormatting sqref="H59:H67">
    <cfRule type="expression" dxfId="216" priority="42">
      <formula>$H$59="No inputs required"</formula>
    </cfRule>
  </conditionalFormatting>
  <conditionalFormatting sqref="E25:E39">
    <cfRule type="expression" dxfId="215" priority="41">
      <formula>AND($E25&lt;$D25,$E25&lt;&gt;0)</formula>
    </cfRule>
  </conditionalFormatting>
  <conditionalFormatting sqref="E25:E39">
    <cfRule type="expression" dxfId="214" priority="40">
      <formula>$E$46="No inputs required"</formula>
    </cfRule>
  </conditionalFormatting>
  <conditionalFormatting sqref="E49:E53">
    <cfRule type="expression" dxfId="213" priority="33">
      <formula>AND($E49&lt;$D49,$E49&lt;&gt;0)</formula>
    </cfRule>
  </conditionalFormatting>
  <conditionalFormatting sqref="E49:E53">
    <cfRule type="expression" dxfId="212" priority="32">
      <formula>$E$46="No inputs required"</formula>
    </cfRule>
  </conditionalFormatting>
  <conditionalFormatting sqref="F49:F53">
    <cfRule type="expression" dxfId="211" priority="31">
      <formula>AND($F49&lt;$E49,$F49&lt;&gt;0)</formula>
    </cfRule>
  </conditionalFormatting>
  <conditionalFormatting sqref="G49:G53">
    <cfRule type="expression" dxfId="210" priority="29">
      <formula>AND($G49&lt;$F49,$G49&lt;&gt;0)</formula>
    </cfRule>
  </conditionalFormatting>
  <conditionalFormatting sqref="H49:H53">
    <cfRule type="expression" dxfId="209" priority="27">
      <formula>AND($H49&lt;$G49,$H49&lt;&gt;0)</formula>
    </cfRule>
  </conditionalFormatting>
  <conditionalFormatting sqref="F25:F39">
    <cfRule type="expression" dxfId="208" priority="24">
      <formula>AND($F25&lt;$E25,$F25&lt;&gt;0)</formula>
    </cfRule>
  </conditionalFormatting>
  <conditionalFormatting sqref="G25:G39">
    <cfRule type="expression" dxfId="207" priority="22">
      <formula>AND($G25&lt;$F25,$G25&lt;&gt;0)</formula>
    </cfRule>
  </conditionalFormatting>
  <conditionalFormatting sqref="H25:H39">
    <cfRule type="expression" dxfId="206" priority="21">
      <formula>AND($H25&lt;$G25,$H25&lt;&gt;0)</formula>
    </cfRule>
  </conditionalFormatting>
  <conditionalFormatting sqref="F21:F41">
    <cfRule type="expression" dxfId="205" priority="20">
      <formula>$F$22="No inputs required"</formula>
    </cfRule>
  </conditionalFormatting>
  <conditionalFormatting sqref="G21:G41">
    <cfRule type="expression" dxfId="204" priority="19">
      <formula>$G$22="No inputs required"</formula>
    </cfRule>
  </conditionalFormatting>
  <conditionalFormatting sqref="H21:H41">
    <cfRule type="expression" dxfId="203" priority="18">
      <formula>$H$22="No inputs required"</formula>
    </cfRule>
  </conditionalFormatting>
  <conditionalFormatting sqref="F45:F55">
    <cfRule type="expression" dxfId="202" priority="13">
      <formula>$F$46="No inputs required"</formula>
    </cfRule>
  </conditionalFormatting>
  <conditionalFormatting sqref="G45:G55">
    <cfRule type="expression" dxfId="201" priority="12">
      <formula>$G$46="No inputs required"</formula>
    </cfRule>
  </conditionalFormatting>
  <conditionalFormatting sqref="H45:H55">
    <cfRule type="expression" dxfId="200" priority="11">
      <formula>$H$46="No inputs required"</formula>
    </cfRule>
  </conditionalFormatting>
  <conditionalFormatting sqref="G65">
    <cfRule type="expression" dxfId="199" priority="10">
      <formula>AND($G$65&gt;0.07,RIGHT($G$59,14)="(Final report)")</formula>
    </cfRule>
  </conditionalFormatting>
  <conditionalFormatting sqref="F65">
    <cfRule type="expression" dxfId="198" priority="9">
      <formula>AND($F$65&gt;0.07,RIGHT($F$59,14)="(Final report)")</formula>
    </cfRule>
  </conditionalFormatting>
  <conditionalFormatting sqref="E65">
    <cfRule type="expression" dxfId="197" priority="8">
      <formula>AND($E$65&gt;0.07,RIGHT($E$59,14)="(Final report)")</formula>
    </cfRule>
  </conditionalFormatting>
  <conditionalFormatting sqref="D65">
    <cfRule type="expression" dxfId="196" priority="7">
      <formula>AND($D$65&gt;0.07,RIGHT($D$59,14)="(Final report)")</formula>
    </cfRule>
  </conditionalFormatting>
  <conditionalFormatting sqref="H65">
    <cfRule type="expression" dxfId="195" priority="6">
      <formula>AND($H$65&gt;0.07,RIGHT($H$59,14)="(Final report)")</formula>
    </cfRule>
  </conditionalFormatting>
  <conditionalFormatting sqref="H64">
    <cfRule type="expression" dxfId="194" priority="5">
      <formula>AND($H$64&gt;0.2,RIGHT($H$59,14)="(Final report)")</formula>
    </cfRule>
  </conditionalFormatting>
  <conditionalFormatting sqref="G64">
    <cfRule type="expression" dxfId="193" priority="4">
      <formula>AND($G$64&gt;0.2,RIGHT($G$59,14)="(Final report)")</formula>
    </cfRule>
  </conditionalFormatting>
  <conditionalFormatting sqref="F64">
    <cfRule type="expression" dxfId="192" priority="3">
      <formula>AND($F$64&gt;0.2,RIGHT($F$59,14)="(Final report)")</formula>
    </cfRule>
  </conditionalFormatting>
  <conditionalFormatting sqref="E64">
    <cfRule type="expression" dxfId="191" priority="2">
      <formula>AND($E$64&gt;0.2,RIGHT($E$59,14)="(Final report)")</formula>
    </cfRule>
  </conditionalFormatting>
  <conditionalFormatting sqref="D64">
    <cfRule type="expression" dxfId="190" priority="1">
      <formula>AND($D$64&gt;0.2,RIGHT($D$59,14)="(Final report)")</formula>
    </cfRule>
  </conditionalFormatting>
  <dataValidations count="4">
    <dataValidation type="decimal" allowBlank="1" showInputMessage="1" showErrorMessage="1" errorTitle="ECW reporting alert" error="Only decimal values are allowed in this cell." promptTitle="If this cell is highlighted:" prompt="Funds received surpass the total approved budget. Please make sure you entered the correct amount." sqref="E7" xr:uid="{0E0D6521-6E35-C146-B26E-1CE114689AA4}">
      <formula1>0</formula1>
      <formula2>9999999999999990</formula2>
    </dataValidation>
    <dataValidation allowBlank="1" showInputMessage="1" showErrorMessage="1" errorTitle="ECW reporting alert" error="Only decimal values are allowed in this cell." sqref="D65:H65" xr:uid="{D051FA0D-2C4C-2C4B-9429-5978A0705762}"/>
    <dataValidation allowBlank="1" showInputMessage="1" showErrorMessage="1" prompt="* &quot;Outstanding cash advances&quot; include undelivered purchase orders, payment commitments for implementing partners and travel advances approved but not yet paid." sqref="E10" xr:uid="{FE7C8B1F-B929-664A-8EA8-21425DCB005C}"/>
    <dataValidation allowBlank="1" showInputMessage="1" showErrorMessage="1" promptTitle="If this cell is highlighted:" prompt="Available funds &lt; 0. Please make sure you're reporting against ECW funds. " sqref="E12" xr:uid="{B5281435-301C-1846-AB37-1B5D9F478E5E}"/>
  </dataValidations>
  <pageMargins left="0.25" right="0.25" top="0.75" bottom="0.75" header="0.3" footer="0.3"/>
  <pageSetup scale="36" fitToHeight="0" orientation="portrait" r:id="rId1"/>
  <rowBreaks count="1" manualBreakCount="1">
    <brk id="40" max="16383" man="1"/>
  </rowBreaks>
  <ignoredErrors>
    <ignoredError sqref="F6 G6:G10 C26:C39 G11" calculatedColumn="1"/>
    <ignoredError sqref="E9" unlockedFormula="1"/>
  </ignoredError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5">
        <x14:dataValidation type="custom" allowBlank="1" showInputMessage="1" showErrorMessage="1" error="This field cannot be edited as this reporting window has already been approved." xr:uid="{9FE401E5-849B-4B23-BB52-82E8D477D25E}">
          <x14:formula1>
            <xm:f>'General information'!$M$17&lt;&gt;"Approved"</xm:f>
          </x14:formula1>
          <xm:sqref>D25:D39 D49:D53 D63:D64</xm:sqref>
        </x14:dataValidation>
        <x14:dataValidation type="custom" allowBlank="1" showInputMessage="1" showErrorMessage="1" errorTitle="ECW reporting alert" error="This field cannot be edited as this reporting window has already been approved." xr:uid="{90385FE3-7C92-4557-8866-622F5D94CC02}">
          <x14:formula1>
            <xm:f>'General information'!$M$18&lt;&gt;"Approved"</xm:f>
          </x14:formula1>
          <xm:sqref>E25:E39 E49:E53 E63:E64</xm:sqref>
        </x14:dataValidation>
        <x14:dataValidation type="custom" allowBlank="1" showInputMessage="1" showErrorMessage="1" error="This field cannot be edited as this reporting window has already been approved." xr:uid="{989AFF19-027E-4D01-AD66-3D7FC1C2B906}">
          <x14:formula1>
            <xm:f>'General information'!$M$19&lt;&gt;"Approved"</xm:f>
          </x14:formula1>
          <xm:sqref>F25:F39 F49:F53 F63:F64</xm:sqref>
        </x14:dataValidation>
        <x14:dataValidation type="custom" allowBlank="1" showInputMessage="1" showErrorMessage="1" errorTitle="ECW reporting alert" error="This field cannot be edited as this reporting window has already been approved." xr:uid="{A0FC9880-7070-42CF-A7FE-21BB1A3C1C6E}">
          <x14:formula1>
            <xm:f>'General information'!$M$20&lt;&gt;"Approved"</xm:f>
          </x14:formula1>
          <xm:sqref>G25:G39 G49:G53 G63:G64</xm:sqref>
        </x14:dataValidation>
        <x14:dataValidation type="custom" allowBlank="1" showInputMessage="1" showErrorMessage="1" error="This field cannot be edited as this reporting window has already been approved." xr:uid="{51B6C342-C684-4BF8-AE6B-AEE57C9B0666}">
          <x14:formula1>
            <xm:f>'General information'!$M$21&lt;&gt;"Approved"</xm:f>
          </x14:formula1>
          <xm:sqref>H25:H39 H49:H53 H63:H64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B9C1-4C4F-384E-82F5-CE8C6C4AE64F}">
  <sheetPr codeName="Sheet8">
    <tabColor theme="8"/>
    <pageSetUpPr fitToPage="1"/>
  </sheetPr>
  <dimension ref="A1:AB268"/>
  <sheetViews>
    <sheetView showGridLines="0" topLeftCell="E1" zoomScaleNormal="100" workbookViewId="0">
      <pane ySplit="1" topLeftCell="A19" activePane="bottomLeft" state="frozen"/>
      <selection pane="bottomLeft" activeCell="L24" sqref="L24:R37"/>
    </sheetView>
  </sheetViews>
  <sheetFormatPr defaultColWidth="9.33203125" defaultRowHeight="13.8"/>
  <cols>
    <col min="1" max="1" width="6.33203125" style="11" customWidth="1"/>
    <col min="2" max="2" width="39.33203125" style="11" customWidth="1"/>
    <col min="3" max="3" width="26" style="17" customWidth="1"/>
    <col min="4" max="4" width="25.6640625" style="16" customWidth="1"/>
    <col min="5" max="5" width="49.21875" style="16" customWidth="1"/>
    <col min="6" max="7" width="14" style="16" customWidth="1"/>
    <col min="8" max="8" width="14" style="11" customWidth="1"/>
    <col min="9" max="10" width="23.6640625" style="11" hidden="1" customWidth="1"/>
    <col min="11" max="17" width="9.33203125" style="11"/>
    <col min="18" max="18" width="9.33203125" style="11" customWidth="1"/>
    <col min="19" max="16384" width="9.33203125" style="11"/>
  </cols>
  <sheetData>
    <row r="1" spans="1:28" ht="61.95" customHeight="1">
      <c r="B1" s="5"/>
      <c r="C1" s="499" t="s">
        <v>242</v>
      </c>
      <c r="D1" s="576"/>
      <c r="E1" s="576"/>
      <c r="F1" s="576"/>
      <c r="G1" s="576"/>
      <c r="H1" s="576"/>
    </row>
    <row r="2" spans="1:28" s="23" customFormat="1" ht="22.95" customHeight="1">
      <c r="B2" s="22"/>
      <c r="C2" s="48"/>
      <c r="D2" s="47" t="s">
        <v>202</v>
      </c>
      <c r="E2" s="241" t="str">
        <f>IF('General information'!$F$6=0, "Please fill in the A0 tab",'General information'!$F$6)</f>
        <v/>
      </c>
      <c r="F2" s="241"/>
      <c r="H2" s="48"/>
    </row>
    <row r="3" spans="1:28" s="27" customFormat="1" ht="9" customHeight="1">
      <c r="B3" s="49"/>
      <c r="C3" s="50"/>
      <c r="D3" s="50"/>
      <c r="E3" s="51"/>
      <c r="F3" s="52"/>
      <c r="G3" s="52"/>
      <c r="H3" s="50"/>
    </row>
    <row r="4" spans="1:28" s="13" customFormat="1" ht="97.95" customHeight="1">
      <c r="B4" s="579" t="s">
        <v>243</v>
      </c>
      <c r="C4" s="580"/>
      <c r="D4" s="580"/>
      <c r="E4" s="580"/>
      <c r="F4" s="581"/>
      <c r="G4"/>
      <c r="H4"/>
      <c r="I4" s="12"/>
      <c r="L4"/>
    </row>
    <row r="5" spans="1:28" s="13" customFormat="1" ht="15" customHeight="1">
      <c r="B5" s="164"/>
      <c r="C5" s="164"/>
      <c r="D5" s="164"/>
      <c r="E5" s="164"/>
      <c r="F5" s="164"/>
      <c r="G5" s="164"/>
      <c r="H5" s="164"/>
      <c r="I5" s="12"/>
    </row>
    <row r="6" spans="1:28" s="13" customFormat="1" ht="30" customHeight="1">
      <c r="A6" s="376">
        <v>1</v>
      </c>
      <c r="B6" s="577" t="s">
        <v>244</v>
      </c>
      <c r="C6" s="578"/>
      <c r="D6" s="429" t="s">
        <v>321</v>
      </c>
      <c r="E6" s="123" t="s">
        <v>245</v>
      </c>
      <c r="F6" s="164"/>
      <c r="G6" s="164"/>
      <c r="H6" s="164"/>
      <c r="I6" s="12"/>
    </row>
    <row r="7" spans="1:28" s="13" customFormat="1" ht="13.95" customHeight="1">
      <c r="A7" s="448"/>
      <c r="B7" s="56"/>
      <c r="C7" s="56"/>
      <c r="D7" s="1"/>
      <c r="E7" s="164"/>
      <c r="F7" s="164"/>
      <c r="G7" s="164"/>
      <c r="H7" s="164"/>
      <c r="I7" s="12"/>
    </row>
    <row r="8" spans="1:28" s="13" customFormat="1" ht="17.399999999999999">
      <c r="A8" s="376">
        <v>2</v>
      </c>
      <c r="B8" s="132" t="s">
        <v>48</v>
      </c>
      <c r="C8" s="131">
        <f>SUM('R | Expenditures'!E8:E11)</f>
        <v>0</v>
      </c>
      <c r="D8" s="298" t="s">
        <v>69</v>
      </c>
      <c r="F8" s="164"/>
      <c r="G8" s="164"/>
      <c r="H8" s="164"/>
      <c r="I8" s="12"/>
    </row>
    <row r="9" spans="1:28" s="13" customFormat="1" ht="15.6">
      <c r="A9" s="448"/>
      <c r="B9" s="295" t="s">
        <v>246</v>
      </c>
      <c r="C9" s="296">
        <f>'R | Expenditures'!E10</f>
        <v>0</v>
      </c>
      <c r="D9" s="298" t="s">
        <v>69</v>
      </c>
      <c r="F9" s="164"/>
      <c r="G9" s="164"/>
      <c r="H9" s="164"/>
      <c r="I9" s="12"/>
    </row>
    <row r="10" spans="1:28" s="13" customFormat="1" ht="15.6">
      <c r="A10" s="448"/>
      <c r="B10" s="132" t="s">
        <v>57</v>
      </c>
      <c r="C10" s="131">
        <f>SUM(ecw_finance_dcm[Cumulative ECW funds transferred to partner in US$ since inception])</f>
        <v>0</v>
      </c>
      <c r="D10" s="298" t="s">
        <v>69</v>
      </c>
      <c r="E10" s="116"/>
      <c r="F10" s="164"/>
      <c r="G10" s="164"/>
      <c r="H10" s="164"/>
      <c r="I10" s="12"/>
    </row>
    <row r="11" spans="1:28" s="13" customFormat="1" ht="15.6">
      <c r="A11" s="448"/>
      <c r="B11" s="295" t="s">
        <v>247</v>
      </c>
      <c r="C11" s="296">
        <f>SUM(C8-C10)</f>
        <v>0</v>
      </c>
      <c r="D11" s="298" t="s">
        <v>69</v>
      </c>
      <c r="E11" s="116"/>
      <c r="F11" s="164"/>
      <c r="G11" s="164"/>
      <c r="H11" s="164"/>
      <c r="I11" s="12"/>
    </row>
    <row r="12" spans="1:28" s="13" customFormat="1" ht="33" customHeight="1">
      <c r="A12" s="448"/>
      <c r="B12" s="123" t="s">
        <v>248</v>
      </c>
      <c r="C12" s="164"/>
      <c r="D12" s="164"/>
      <c r="E12" s="164"/>
      <c r="F12" s="164"/>
      <c r="G12" s="164"/>
      <c r="H12" s="164"/>
      <c r="I12" s="12"/>
    </row>
    <row r="13" spans="1:28" customFormat="1" ht="43.95" customHeight="1">
      <c r="B13" s="14" t="s">
        <v>131</v>
      </c>
      <c r="C13" s="14" t="s">
        <v>110</v>
      </c>
      <c r="D13" s="14" t="s">
        <v>249</v>
      </c>
      <c r="E13" s="14" t="s">
        <v>131</v>
      </c>
      <c r="F13" s="582" t="s">
        <v>250</v>
      </c>
      <c r="G13" s="582"/>
      <c r="H13" s="582"/>
      <c r="I13" s="11"/>
      <c r="J13" s="11"/>
      <c r="V13" s="406"/>
      <c r="W13" s="15"/>
      <c r="X13" s="15"/>
      <c r="Y13" s="15"/>
      <c r="Z13" s="15"/>
      <c r="AA13" s="15"/>
      <c r="AB13" s="15"/>
    </row>
    <row r="14" spans="1:28" s="15" customFormat="1" ht="55.05" customHeight="1">
      <c r="A14" s="376">
        <v>3</v>
      </c>
      <c r="B14" s="373" t="s">
        <v>251</v>
      </c>
      <c r="C14" s="373" t="s">
        <v>252</v>
      </c>
      <c r="D14" s="373" t="s">
        <v>59</v>
      </c>
      <c r="E14" s="373" t="s">
        <v>253</v>
      </c>
      <c r="F14" s="374" t="s">
        <v>254</v>
      </c>
      <c r="G14" s="374" t="s">
        <v>255</v>
      </c>
      <c r="H14" s="374" t="s">
        <v>256</v>
      </c>
      <c r="I14" s="370" t="s">
        <v>257</v>
      </c>
      <c r="J14" s="371" t="s">
        <v>98</v>
      </c>
    </row>
    <row r="15" spans="1:28" s="15" customFormat="1" ht="28.05" customHeight="1">
      <c r="B15" s="255"/>
      <c r="C15" s="256"/>
      <c r="D15" s="372"/>
      <c r="E15" s="257"/>
      <c r="F15" s="384" t="s">
        <v>258</v>
      </c>
      <c r="G15" s="385" t="s">
        <v>258</v>
      </c>
      <c r="H15" s="386" t="s">
        <v>258</v>
      </c>
      <c r="I15" s="369" t="str">
        <f>$D$6</f>
        <v>Yes</v>
      </c>
      <c r="J15" s="369" t="str">
        <f>'General information'!$C$2</f>
        <v>|MYRP||||||</v>
      </c>
      <c r="L15" s="407" t="s">
        <v>259</v>
      </c>
    </row>
    <row r="16" spans="1:28" s="15" customFormat="1" ht="28.05" customHeight="1">
      <c r="B16" s="255"/>
      <c r="C16" s="256"/>
      <c r="D16" s="372"/>
      <c r="E16" s="257"/>
      <c r="F16" s="384" t="s">
        <v>258</v>
      </c>
      <c r="G16" s="385" t="s">
        <v>258</v>
      </c>
      <c r="H16" s="386" t="s">
        <v>258</v>
      </c>
      <c r="I16" s="369" t="str">
        <f t="shared" ref="I16:I37" si="0">$D$6</f>
        <v>Yes</v>
      </c>
      <c r="J16" s="369" t="str">
        <f>'General information'!$C$2</f>
        <v>|MYRP||||||</v>
      </c>
    </row>
    <row r="17" spans="2:18" s="15" customFormat="1" ht="28.05" customHeight="1">
      <c r="B17" s="255"/>
      <c r="C17" s="256"/>
      <c r="D17" s="372"/>
      <c r="E17" s="257"/>
      <c r="F17" s="384" t="s">
        <v>258</v>
      </c>
      <c r="G17" s="385" t="s">
        <v>258</v>
      </c>
      <c r="H17" s="386" t="s">
        <v>258</v>
      </c>
      <c r="I17" s="369" t="str">
        <f>$D$6</f>
        <v>Yes</v>
      </c>
      <c r="J17" s="369" t="str">
        <f>'General information'!$C$2</f>
        <v>|MYRP||||||</v>
      </c>
      <c r="L17" s="567" t="s">
        <v>260</v>
      </c>
      <c r="M17" s="568"/>
      <c r="N17" s="568"/>
      <c r="O17" s="568"/>
      <c r="P17" s="568"/>
      <c r="Q17" s="568"/>
      <c r="R17" s="569"/>
    </row>
    <row r="18" spans="2:18" s="15" customFormat="1" ht="28.05" customHeight="1">
      <c r="B18" s="255"/>
      <c r="C18" s="256"/>
      <c r="D18" s="372"/>
      <c r="E18" s="257"/>
      <c r="F18" s="384" t="s">
        <v>258</v>
      </c>
      <c r="G18" s="385" t="s">
        <v>258</v>
      </c>
      <c r="H18" s="386" t="s">
        <v>258</v>
      </c>
      <c r="I18" s="369" t="str">
        <f t="shared" si="0"/>
        <v>Yes</v>
      </c>
      <c r="J18" s="369" t="str">
        <f>'General information'!$C$2</f>
        <v>|MYRP||||||</v>
      </c>
      <c r="L18" s="570"/>
      <c r="M18" s="571"/>
      <c r="N18" s="571"/>
      <c r="O18" s="571"/>
      <c r="P18" s="571"/>
      <c r="Q18" s="571"/>
      <c r="R18" s="572"/>
    </row>
    <row r="19" spans="2:18" s="15" customFormat="1" ht="28.05" customHeight="1">
      <c r="B19" s="255"/>
      <c r="C19" s="256"/>
      <c r="D19" s="372"/>
      <c r="E19" s="257"/>
      <c r="F19" s="384" t="s">
        <v>258</v>
      </c>
      <c r="G19" s="385" t="s">
        <v>258</v>
      </c>
      <c r="H19" s="386" t="s">
        <v>258</v>
      </c>
      <c r="I19" s="369" t="str">
        <f t="shared" si="0"/>
        <v>Yes</v>
      </c>
      <c r="J19" s="369" t="str">
        <f>'General information'!$C$2</f>
        <v>|MYRP||||||</v>
      </c>
      <c r="L19" s="570"/>
      <c r="M19" s="571"/>
      <c r="N19" s="571"/>
      <c r="O19" s="571"/>
      <c r="P19" s="571"/>
      <c r="Q19" s="571"/>
      <c r="R19" s="572"/>
    </row>
    <row r="20" spans="2:18" s="15" customFormat="1" ht="28.05" customHeight="1">
      <c r="B20" s="255"/>
      <c r="C20" s="256"/>
      <c r="D20" s="372"/>
      <c r="E20" s="257"/>
      <c r="F20" s="384" t="s">
        <v>258</v>
      </c>
      <c r="G20" s="385" t="s">
        <v>258</v>
      </c>
      <c r="H20" s="386" t="s">
        <v>258</v>
      </c>
      <c r="I20" s="369" t="str">
        <f t="shared" si="0"/>
        <v>Yes</v>
      </c>
      <c r="J20" s="369" t="str">
        <f>'General information'!$C$2</f>
        <v>|MYRP||||||</v>
      </c>
      <c r="L20" s="570"/>
      <c r="M20" s="571"/>
      <c r="N20" s="571"/>
      <c r="O20" s="571"/>
      <c r="P20" s="571"/>
      <c r="Q20" s="571"/>
      <c r="R20" s="572"/>
    </row>
    <row r="21" spans="2:18" s="15" customFormat="1" ht="28.05" customHeight="1">
      <c r="B21" s="255"/>
      <c r="C21" s="256"/>
      <c r="D21" s="372"/>
      <c r="E21" s="257"/>
      <c r="F21" s="384" t="s">
        <v>258</v>
      </c>
      <c r="G21" s="385" t="s">
        <v>258</v>
      </c>
      <c r="H21" s="386" t="s">
        <v>258</v>
      </c>
      <c r="I21" s="369" t="str">
        <f t="shared" si="0"/>
        <v>Yes</v>
      </c>
      <c r="J21" s="369" t="str">
        <f>'General information'!$C$2</f>
        <v>|MYRP||||||</v>
      </c>
      <c r="L21" s="570"/>
      <c r="M21" s="571"/>
      <c r="N21" s="571"/>
      <c r="O21" s="571"/>
      <c r="P21" s="571"/>
      <c r="Q21" s="571"/>
      <c r="R21" s="572"/>
    </row>
    <row r="22" spans="2:18" s="15" customFormat="1" ht="28.05" customHeight="1">
      <c r="B22" s="255"/>
      <c r="C22" s="256"/>
      <c r="D22" s="372"/>
      <c r="E22" s="257"/>
      <c r="F22" s="384" t="s">
        <v>258</v>
      </c>
      <c r="G22" s="385" t="s">
        <v>258</v>
      </c>
      <c r="H22" s="386" t="s">
        <v>258</v>
      </c>
      <c r="I22" s="369" t="str">
        <f t="shared" si="0"/>
        <v>Yes</v>
      </c>
      <c r="J22" s="369" t="str">
        <f>'General information'!$C$2</f>
        <v>|MYRP||||||</v>
      </c>
      <c r="L22" s="573"/>
      <c r="M22" s="574"/>
      <c r="N22" s="574"/>
      <c r="O22" s="574"/>
      <c r="P22" s="574"/>
      <c r="Q22" s="574"/>
      <c r="R22" s="575"/>
    </row>
    <row r="23" spans="2:18" s="15" customFormat="1" ht="28.05" customHeight="1">
      <c r="B23" s="255"/>
      <c r="C23" s="256"/>
      <c r="D23" s="372"/>
      <c r="E23" s="257"/>
      <c r="F23" s="384" t="s">
        <v>258</v>
      </c>
      <c r="G23" s="385" t="s">
        <v>258</v>
      </c>
      <c r="H23" s="386" t="s">
        <v>258</v>
      </c>
      <c r="I23" s="369" t="str">
        <f t="shared" si="0"/>
        <v>Yes</v>
      </c>
      <c r="J23" s="369" t="str">
        <f>'General information'!$C$2</f>
        <v>|MYRP||||||</v>
      </c>
    </row>
    <row r="24" spans="2:18" s="15" customFormat="1" ht="28.05" customHeight="1">
      <c r="B24" s="255"/>
      <c r="C24" s="256"/>
      <c r="D24" s="372"/>
      <c r="E24" s="257"/>
      <c r="F24" s="384" t="s">
        <v>258</v>
      </c>
      <c r="G24" s="385" t="s">
        <v>258</v>
      </c>
      <c r="H24" s="386" t="s">
        <v>258</v>
      </c>
      <c r="I24" s="369" t="str">
        <f t="shared" si="0"/>
        <v>Yes</v>
      </c>
      <c r="J24" s="369" t="str">
        <f>'General information'!$C$2</f>
        <v>|MYRP||||||</v>
      </c>
      <c r="L24" s="558" t="s">
        <v>2196</v>
      </c>
      <c r="M24" s="559"/>
      <c r="N24" s="559"/>
      <c r="O24" s="559"/>
      <c r="P24" s="559"/>
      <c r="Q24" s="559"/>
      <c r="R24" s="560"/>
    </row>
    <row r="25" spans="2:18" s="15" customFormat="1" ht="28.05" customHeight="1">
      <c r="B25" s="255"/>
      <c r="C25" s="256"/>
      <c r="D25" s="372"/>
      <c r="E25" s="257"/>
      <c r="F25" s="384" t="s">
        <v>258</v>
      </c>
      <c r="G25" s="385" t="s">
        <v>258</v>
      </c>
      <c r="H25" s="386" t="s">
        <v>258</v>
      </c>
      <c r="I25" s="369" t="str">
        <f t="shared" si="0"/>
        <v>Yes</v>
      </c>
      <c r="J25" s="369" t="str">
        <f>'General information'!$C$2</f>
        <v>|MYRP||||||</v>
      </c>
      <c r="L25" s="561"/>
      <c r="M25" s="562"/>
      <c r="N25" s="562"/>
      <c r="O25" s="562"/>
      <c r="P25" s="562"/>
      <c r="Q25" s="562"/>
      <c r="R25" s="563"/>
    </row>
    <row r="26" spans="2:18" s="15" customFormat="1" ht="28.05" customHeight="1">
      <c r="B26" s="255"/>
      <c r="C26" s="256"/>
      <c r="D26" s="372"/>
      <c r="E26" s="257"/>
      <c r="F26" s="384" t="s">
        <v>258</v>
      </c>
      <c r="G26" s="385" t="s">
        <v>258</v>
      </c>
      <c r="H26" s="386" t="s">
        <v>258</v>
      </c>
      <c r="I26" s="369" t="str">
        <f t="shared" si="0"/>
        <v>Yes</v>
      </c>
      <c r="J26" s="369" t="str">
        <f>'General information'!$C$2</f>
        <v>|MYRP||||||</v>
      </c>
      <c r="L26" s="561"/>
      <c r="M26" s="562"/>
      <c r="N26" s="562"/>
      <c r="O26" s="562"/>
      <c r="P26" s="562"/>
      <c r="Q26" s="562"/>
      <c r="R26" s="563"/>
    </row>
    <row r="27" spans="2:18" s="15" customFormat="1" ht="28.05" customHeight="1">
      <c r="B27" s="255"/>
      <c r="C27" s="256"/>
      <c r="D27" s="372"/>
      <c r="E27" s="257"/>
      <c r="F27" s="384" t="s">
        <v>258</v>
      </c>
      <c r="G27" s="385" t="s">
        <v>258</v>
      </c>
      <c r="H27" s="386" t="s">
        <v>258</v>
      </c>
      <c r="I27" s="369" t="str">
        <f t="shared" si="0"/>
        <v>Yes</v>
      </c>
      <c r="J27" s="369" t="str">
        <f>'General information'!$C$2</f>
        <v>|MYRP||||||</v>
      </c>
      <c r="L27" s="561"/>
      <c r="M27" s="562"/>
      <c r="N27" s="562"/>
      <c r="O27" s="562"/>
      <c r="P27" s="562"/>
      <c r="Q27" s="562"/>
      <c r="R27" s="563"/>
    </row>
    <row r="28" spans="2:18" s="15" customFormat="1" ht="28.05" customHeight="1">
      <c r="B28" s="255"/>
      <c r="C28" s="256"/>
      <c r="D28" s="372"/>
      <c r="E28" s="257"/>
      <c r="F28" s="384" t="s">
        <v>258</v>
      </c>
      <c r="G28" s="385" t="s">
        <v>258</v>
      </c>
      <c r="H28" s="386" t="s">
        <v>258</v>
      </c>
      <c r="I28" s="369" t="str">
        <f t="shared" si="0"/>
        <v>Yes</v>
      </c>
      <c r="J28" s="369" t="str">
        <f>'General information'!$C$2</f>
        <v>|MYRP||||||</v>
      </c>
      <c r="L28" s="561"/>
      <c r="M28" s="562"/>
      <c r="N28" s="562"/>
      <c r="O28" s="562"/>
      <c r="P28" s="562"/>
      <c r="Q28" s="562"/>
      <c r="R28" s="563"/>
    </row>
    <row r="29" spans="2:18" s="15" customFormat="1" ht="28.05" customHeight="1">
      <c r="B29" s="255"/>
      <c r="C29" s="256"/>
      <c r="D29" s="372"/>
      <c r="E29" s="257"/>
      <c r="F29" s="384" t="s">
        <v>258</v>
      </c>
      <c r="G29" s="385" t="s">
        <v>258</v>
      </c>
      <c r="H29" s="386" t="s">
        <v>258</v>
      </c>
      <c r="I29" s="369" t="str">
        <f t="shared" si="0"/>
        <v>Yes</v>
      </c>
      <c r="J29" s="369" t="str">
        <f>'General information'!$C$2</f>
        <v>|MYRP||||||</v>
      </c>
      <c r="L29" s="561"/>
      <c r="M29" s="562"/>
      <c r="N29" s="562"/>
      <c r="O29" s="562"/>
      <c r="P29" s="562"/>
      <c r="Q29" s="562"/>
      <c r="R29" s="563"/>
    </row>
    <row r="30" spans="2:18" s="15" customFormat="1" ht="28.05" customHeight="1">
      <c r="B30" s="255"/>
      <c r="C30" s="256"/>
      <c r="D30" s="372"/>
      <c r="E30" s="257"/>
      <c r="F30" s="384" t="s">
        <v>258</v>
      </c>
      <c r="G30" s="385" t="s">
        <v>258</v>
      </c>
      <c r="H30" s="386" t="s">
        <v>258</v>
      </c>
      <c r="I30" s="369" t="str">
        <f t="shared" si="0"/>
        <v>Yes</v>
      </c>
      <c r="J30" s="369" t="str">
        <f>'General information'!$C$2</f>
        <v>|MYRP||||||</v>
      </c>
      <c r="L30" s="561"/>
      <c r="M30" s="562"/>
      <c r="N30" s="562"/>
      <c r="O30" s="562"/>
      <c r="P30" s="562"/>
      <c r="Q30" s="562"/>
      <c r="R30" s="563"/>
    </row>
    <row r="31" spans="2:18" s="15" customFormat="1" ht="28.05" customHeight="1">
      <c r="B31" s="255"/>
      <c r="C31" s="256"/>
      <c r="D31" s="372"/>
      <c r="E31" s="257"/>
      <c r="F31" s="384" t="s">
        <v>258</v>
      </c>
      <c r="G31" s="385" t="s">
        <v>258</v>
      </c>
      <c r="H31" s="386" t="s">
        <v>258</v>
      </c>
      <c r="I31" s="369" t="str">
        <f t="shared" si="0"/>
        <v>Yes</v>
      </c>
      <c r="J31" s="369" t="str">
        <f>'General information'!$C$2</f>
        <v>|MYRP||||||</v>
      </c>
      <c r="L31" s="561"/>
      <c r="M31" s="562"/>
      <c r="N31" s="562"/>
      <c r="O31" s="562"/>
      <c r="P31" s="562"/>
      <c r="Q31" s="562"/>
      <c r="R31" s="563"/>
    </row>
    <row r="32" spans="2:18" s="15" customFormat="1" ht="28.05" customHeight="1">
      <c r="B32" s="255"/>
      <c r="C32" s="256"/>
      <c r="D32" s="372"/>
      <c r="E32" s="257"/>
      <c r="F32" s="384" t="s">
        <v>258</v>
      </c>
      <c r="G32" s="385" t="s">
        <v>258</v>
      </c>
      <c r="H32" s="386" t="s">
        <v>258</v>
      </c>
      <c r="I32" s="369" t="str">
        <f t="shared" si="0"/>
        <v>Yes</v>
      </c>
      <c r="J32" s="369" t="str">
        <f>'General information'!$C$2</f>
        <v>|MYRP||||||</v>
      </c>
      <c r="L32" s="561"/>
      <c r="M32" s="562"/>
      <c r="N32" s="562"/>
      <c r="O32" s="562"/>
      <c r="P32" s="562"/>
      <c r="Q32" s="562"/>
      <c r="R32" s="563"/>
    </row>
    <row r="33" spans="2:18" s="15" customFormat="1" ht="28.05" customHeight="1">
      <c r="B33" s="255"/>
      <c r="C33" s="256"/>
      <c r="D33" s="372"/>
      <c r="E33" s="257"/>
      <c r="F33" s="384" t="s">
        <v>258</v>
      </c>
      <c r="G33" s="385" t="s">
        <v>258</v>
      </c>
      <c r="H33" s="386" t="s">
        <v>258</v>
      </c>
      <c r="I33" s="369" t="str">
        <f t="shared" si="0"/>
        <v>Yes</v>
      </c>
      <c r="J33" s="369" t="str">
        <f>'General information'!$C$2</f>
        <v>|MYRP||||||</v>
      </c>
      <c r="L33" s="561"/>
      <c r="M33" s="562"/>
      <c r="N33" s="562"/>
      <c r="O33" s="562"/>
      <c r="P33" s="562"/>
      <c r="Q33" s="562"/>
      <c r="R33" s="563"/>
    </row>
    <row r="34" spans="2:18" s="15" customFormat="1" ht="28.05" customHeight="1">
      <c r="B34" s="255"/>
      <c r="C34" s="256"/>
      <c r="D34" s="372"/>
      <c r="E34" s="257"/>
      <c r="F34" s="384" t="s">
        <v>258</v>
      </c>
      <c r="G34" s="385" t="s">
        <v>258</v>
      </c>
      <c r="H34" s="386" t="s">
        <v>258</v>
      </c>
      <c r="I34" s="369" t="str">
        <f t="shared" si="0"/>
        <v>Yes</v>
      </c>
      <c r="J34" s="369" t="str">
        <f>'General information'!$C$2</f>
        <v>|MYRP||||||</v>
      </c>
      <c r="L34" s="561"/>
      <c r="M34" s="562"/>
      <c r="N34" s="562"/>
      <c r="O34" s="562"/>
      <c r="P34" s="562"/>
      <c r="Q34" s="562"/>
      <c r="R34" s="563"/>
    </row>
    <row r="35" spans="2:18" s="15" customFormat="1" ht="28.05" customHeight="1">
      <c r="B35" s="255"/>
      <c r="C35" s="256"/>
      <c r="D35" s="372"/>
      <c r="E35" s="257"/>
      <c r="F35" s="384" t="s">
        <v>258</v>
      </c>
      <c r="G35" s="385" t="s">
        <v>258</v>
      </c>
      <c r="H35" s="386" t="s">
        <v>258</v>
      </c>
      <c r="I35" s="369" t="str">
        <f t="shared" si="0"/>
        <v>Yes</v>
      </c>
      <c r="J35" s="369" t="str">
        <f>'General information'!$C$2</f>
        <v>|MYRP||||||</v>
      </c>
      <c r="L35" s="561"/>
      <c r="M35" s="562"/>
      <c r="N35" s="562"/>
      <c r="O35" s="562"/>
      <c r="P35" s="562"/>
      <c r="Q35" s="562"/>
      <c r="R35" s="563"/>
    </row>
    <row r="36" spans="2:18" s="15" customFormat="1" ht="28.05" customHeight="1">
      <c r="B36" s="255"/>
      <c r="C36" s="256"/>
      <c r="D36" s="372"/>
      <c r="E36" s="257"/>
      <c r="F36" s="384" t="s">
        <v>258</v>
      </c>
      <c r="G36" s="385" t="s">
        <v>258</v>
      </c>
      <c r="H36" s="386" t="s">
        <v>258</v>
      </c>
      <c r="I36" s="369" t="str">
        <f t="shared" si="0"/>
        <v>Yes</v>
      </c>
      <c r="J36" s="369" t="str">
        <f>'General information'!$C$2</f>
        <v>|MYRP||||||</v>
      </c>
      <c r="L36" s="561"/>
      <c r="M36" s="562"/>
      <c r="N36" s="562"/>
      <c r="O36" s="562"/>
      <c r="P36" s="562"/>
      <c r="Q36" s="562"/>
      <c r="R36" s="563"/>
    </row>
    <row r="37" spans="2:18" s="15" customFormat="1" ht="28.05" customHeight="1">
      <c r="B37" s="258"/>
      <c r="C37" s="259"/>
      <c r="D37" s="372"/>
      <c r="E37" s="260"/>
      <c r="F37" s="384" t="s">
        <v>258</v>
      </c>
      <c r="G37" s="385" t="s">
        <v>258</v>
      </c>
      <c r="H37" s="386" t="s">
        <v>258</v>
      </c>
      <c r="I37" s="369" t="str">
        <f t="shared" si="0"/>
        <v>Yes</v>
      </c>
      <c r="J37" s="369" t="str">
        <f>'General information'!$C$2</f>
        <v>|MYRP||||||</v>
      </c>
      <c r="L37" s="564"/>
      <c r="M37" s="565"/>
      <c r="N37" s="565"/>
      <c r="O37" s="565"/>
      <c r="P37" s="565"/>
      <c r="Q37" s="565"/>
      <c r="R37" s="566"/>
    </row>
    <row r="38" spans="2:18">
      <c r="C38" s="16"/>
    </row>
    <row r="39" spans="2:18">
      <c r="C39" s="16"/>
    </row>
    <row r="40" spans="2:18">
      <c r="C40" s="16"/>
    </row>
    <row r="41" spans="2:18" ht="14.4">
      <c r="B41"/>
      <c r="C41"/>
    </row>
    <row r="42" spans="2:18" ht="14.4">
      <c r="B42"/>
      <c r="C42"/>
    </row>
    <row r="43" spans="2:18" ht="14.4">
      <c r="B43"/>
      <c r="C43"/>
    </row>
    <row r="44" spans="2:18" ht="14.4">
      <c r="B44"/>
      <c r="C44"/>
    </row>
    <row r="45" spans="2:18" ht="14.4">
      <c r="B45"/>
      <c r="C45"/>
    </row>
    <row r="46" spans="2:18" ht="14.4">
      <c r="B46"/>
      <c r="C46"/>
    </row>
    <row r="47" spans="2:18" ht="14.4">
      <c r="B47"/>
      <c r="C47"/>
    </row>
    <row r="48" spans="2:18" ht="14.4">
      <c r="B48"/>
      <c r="C48"/>
    </row>
    <row r="49" spans="2:3" ht="14.4">
      <c r="B49"/>
      <c r="C49"/>
    </row>
    <row r="50" spans="2:3" ht="14.4">
      <c r="B50"/>
      <c r="C50"/>
    </row>
    <row r="51" spans="2:3" ht="14.4">
      <c r="B51"/>
      <c r="C51"/>
    </row>
    <row r="52" spans="2:3" ht="14.4">
      <c r="B52"/>
      <c r="C52"/>
    </row>
    <row r="53" spans="2:3" ht="14.4">
      <c r="B53"/>
      <c r="C53"/>
    </row>
    <row r="54" spans="2:3" ht="14.4">
      <c r="B54"/>
      <c r="C54"/>
    </row>
    <row r="55" spans="2:3" ht="14.4">
      <c r="B55"/>
      <c r="C55"/>
    </row>
    <row r="56" spans="2:3" ht="14.4">
      <c r="B56"/>
      <c r="C56"/>
    </row>
    <row r="57" spans="2:3">
      <c r="C57" s="16"/>
    </row>
    <row r="58" spans="2:3">
      <c r="C58" s="16"/>
    </row>
    <row r="59" spans="2:3">
      <c r="C59" s="16"/>
    </row>
    <row r="60" spans="2:3">
      <c r="C60" s="16"/>
    </row>
    <row r="61" spans="2:3">
      <c r="C61" s="16"/>
    </row>
    <row r="62" spans="2:3">
      <c r="C62" s="16"/>
    </row>
    <row r="63" spans="2:3">
      <c r="C63" s="16"/>
    </row>
    <row r="64" spans="2:3">
      <c r="C64" s="16"/>
    </row>
    <row r="65" spans="3:3">
      <c r="C65" s="16"/>
    </row>
    <row r="66" spans="3:3">
      <c r="C66" s="16"/>
    </row>
    <row r="67" spans="3:3">
      <c r="C67" s="16"/>
    </row>
    <row r="68" spans="3:3">
      <c r="C68" s="16"/>
    </row>
    <row r="69" spans="3:3">
      <c r="C69" s="16"/>
    </row>
    <row r="70" spans="3:3">
      <c r="C70" s="16"/>
    </row>
    <row r="71" spans="3:3">
      <c r="C71" s="16"/>
    </row>
    <row r="72" spans="3:3">
      <c r="C72" s="16"/>
    </row>
    <row r="73" spans="3:3">
      <c r="C73" s="16"/>
    </row>
    <row r="74" spans="3:3">
      <c r="C74" s="16"/>
    </row>
    <row r="75" spans="3:3">
      <c r="C75" s="16"/>
    </row>
    <row r="76" spans="3:3">
      <c r="C76" s="16"/>
    </row>
    <row r="77" spans="3:3">
      <c r="C77" s="16"/>
    </row>
    <row r="78" spans="3:3">
      <c r="C78" s="16"/>
    </row>
    <row r="79" spans="3:3">
      <c r="C79" s="16"/>
    </row>
    <row r="80" spans="3:3">
      <c r="C80" s="16"/>
    </row>
    <row r="81" spans="3:3">
      <c r="C81" s="16"/>
    </row>
    <row r="82" spans="3:3">
      <c r="C82" s="16"/>
    </row>
    <row r="83" spans="3:3">
      <c r="C83" s="16"/>
    </row>
    <row r="84" spans="3:3">
      <c r="C84" s="16"/>
    </row>
    <row r="85" spans="3:3">
      <c r="C85" s="16"/>
    </row>
    <row r="86" spans="3:3">
      <c r="C86" s="16"/>
    </row>
    <row r="87" spans="3:3">
      <c r="C87" s="16"/>
    </row>
    <row r="88" spans="3:3">
      <c r="C88" s="16"/>
    </row>
    <row r="89" spans="3:3">
      <c r="C89" s="16"/>
    </row>
    <row r="90" spans="3:3">
      <c r="C90" s="16"/>
    </row>
    <row r="91" spans="3:3">
      <c r="C91" s="16"/>
    </row>
    <row r="92" spans="3:3">
      <c r="C92" s="16"/>
    </row>
    <row r="93" spans="3:3">
      <c r="C93" s="16"/>
    </row>
    <row r="94" spans="3:3">
      <c r="C94" s="16"/>
    </row>
    <row r="95" spans="3:3">
      <c r="C95" s="16"/>
    </row>
    <row r="96" spans="3:3">
      <c r="C96" s="16"/>
    </row>
    <row r="97" spans="3:3">
      <c r="C97" s="16"/>
    </row>
    <row r="98" spans="3:3">
      <c r="C98" s="16"/>
    </row>
    <row r="99" spans="3:3">
      <c r="C99" s="16"/>
    </row>
    <row r="100" spans="3:3">
      <c r="C100" s="16"/>
    </row>
    <row r="101" spans="3:3">
      <c r="C101" s="16"/>
    </row>
    <row r="102" spans="3:3">
      <c r="C102" s="16"/>
    </row>
    <row r="103" spans="3:3">
      <c r="C103" s="16"/>
    </row>
    <row r="104" spans="3:3">
      <c r="C104" s="16"/>
    </row>
    <row r="105" spans="3:3">
      <c r="C105" s="16"/>
    </row>
    <row r="106" spans="3:3">
      <c r="C106" s="16"/>
    </row>
    <row r="107" spans="3:3">
      <c r="C107" s="16"/>
    </row>
    <row r="108" spans="3:3">
      <c r="C108" s="16"/>
    </row>
    <row r="109" spans="3:3">
      <c r="C109" s="16"/>
    </row>
    <row r="110" spans="3:3">
      <c r="C110" s="16"/>
    </row>
    <row r="111" spans="3:3">
      <c r="C111" s="16"/>
    </row>
    <row r="112" spans="3:3">
      <c r="C112" s="16"/>
    </row>
    <row r="113" spans="3:3">
      <c r="C113" s="16"/>
    </row>
    <row r="114" spans="3:3">
      <c r="C114" s="16"/>
    </row>
    <row r="115" spans="3:3">
      <c r="C115" s="16"/>
    </row>
    <row r="116" spans="3:3">
      <c r="C116" s="16"/>
    </row>
    <row r="117" spans="3:3">
      <c r="C117" s="16"/>
    </row>
    <row r="118" spans="3:3">
      <c r="C118" s="16"/>
    </row>
    <row r="119" spans="3:3">
      <c r="C119" s="16"/>
    </row>
    <row r="120" spans="3:3">
      <c r="C120" s="16"/>
    </row>
    <row r="121" spans="3:3">
      <c r="C121" s="16"/>
    </row>
    <row r="122" spans="3:3">
      <c r="C122" s="16"/>
    </row>
    <row r="123" spans="3:3">
      <c r="C123" s="16"/>
    </row>
    <row r="124" spans="3:3">
      <c r="C124" s="16"/>
    </row>
    <row r="125" spans="3:3">
      <c r="C125" s="16"/>
    </row>
    <row r="126" spans="3:3">
      <c r="C126" s="16"/>
    </row>
    <row r="127" spans="3:3">
      <c r="C127" s="16"/>
    </row>
    <row r="128" spans="3:3">
      <c r="C128" s="16"/>
    </row>
    <row r="129" spans="3:3">
      <c r="C129" s="16"/>
    </row>
    <row r="130" spans="3:3">
      <c r="C130" s="16"/>
    </row>
    <row r="131" spans="3:3">
      <c r="C131" s="16"/>
    </row>
    <row r="132" spans="3:3">
      <c r="C132" s="16"/>
    </row>
    <row r="133" spans="3:3">
      <c r="C133" s="16"/>
    </row>
    <row r="134" spans="3:3">
      <c r="C134" s="16"/>
    </row>
    <row r="135" spans="3:3">
      <c r="C135" s="16"/>
    </row>
    <row r="136" spans="3:3">
      <c r="C136" s="16"/>
    </row>
    <row r="137" spans="3:3">
      <c r="C137" s="16"/>
    </row>
    <row r="138" spans="3:3">
      <c r="C138" s="16"/>
    </row>
    <row r="139" spans="3:3">
      <c r="C139" s="16"/>
    </row>
    <row r="140" spans="3:3">
      <c r="C140" s="16"/>
    </row>
    <row r="141" spans="3:3">
      <c r="C141" s="16"/>
    </row>
    <row r="142" spans="3:3">
      <c r="C142" s="16"/>
    </row>
    <row r="143" spans="3:3">
      <c r="C143" s="16"/>
    </row>
    <row r="144" spans="3:3">
      <c r="C144" s="16"/>
    </row>
    <row r="145" spans="3:3">
      <c r="C145" s="16"/>
    </row>
    <row r="146" spans="3:3">
      <c r="C146" s="16"/>
    </row>
    <row r="147" spans="3:3">
      <c r="C147" s="16"/>
    </row>
    <row r="148" spans="3:3">
      <c r="C148" s="16"/>
    </row>
    <row r="149" spans="3:3">
      <c r="C149" s="16"/>
    </row>
    <row r="150" spans="3:3">
      <c r="C150" s="16"/>
    </row>
    <row r="151" spans="3:3">
      <c r="C151" s="16"/>
    </row>
    <row r="152" spans="3:3">
      <c r="C152" s="16"/>
    </row>
    <row r="153" spans="3:3">
      <c r="C153" s="16"/>
    </row>
    <row r="154" spans="3:3">
      <c r="C154" s="16"/>
    </row>
    <row r="155" spans="3:3">
      <c r="C155" s="16"/>
    </row>
    <row r="156" spans="3:3">
      <c r="C156" s="16"/>
    </row>
    <row r="157" spans="3:3">
      <c r="C157" s="16"/>
    </row>
    <row r="158" spans="3:3">
      <c r="C158" s="16"/>
    </row>
    <row r="159" spans="3:3">
      <c r="C159" s="16"/>
    </row>
    <row r="160" spans="3:3">
      <c r="C160" s="16"/>
    </row>
    <row r="161" spans="3:3">
      <c r="C161" s="16"/>
    </row>
    <row r="162" spans="3:3">
      <c r="C162" s="16"/>
    </row>
    <row r="163" spans="3:3">
      <c r="C163" s="16"/>
    </row>
    <row r="164" spans="3:3">
      <c r="C164" s="16"/>
    </row>
    <row r="165" spans="3:3">
      <c r="C165" s="16"/>
    </row>
    <row r="166" spans="3:3">
      <c r="C166" s="16"/>
    </row>
    <row r="167" spans="3:3">
      <c r="C167" s="16"/>
    </row>
    <row r="168" spans="3:3">
      <c r="C168" s="16"/>
    </row>
    <row r="169" spans="3:3">
      <c r="C169" s="16"/>
    </row>
    <row r="170" spans="3:3">
      <c r="C170" s="16"/>
    </row>
    <row r="171" spans="3:3">
      <c r="C171" s="16"/>
    </row>
    <row r="172" spans="3:3">
      <c r="C172" s="16"/>
    </row>
    <row r="173" spans="3:3">
      <c r="C173" s="16"/>
    </row>
    <row r="174" spans="3:3">
      <c r="C174" s="16"/>
    </row>
    <row r="175" spans="3:3">
      <c r="C175" s="16"/>
    </row>
    <row r="176" spans="3:3">
      <c r="C176" s="16"/>
    </row>
    <row r="177" spans="3:3">
      <c r="C177" s="16"/>
    </row>
    <row r="178" spans="3:3">
      <c r="C178" s="16"/>
    </row>
    <row r="179" spans="3:3">
      <c r="C179" s="16"/>
    </row>
    <row r="180" spans="3:3">
      <c r="C180" s="16"/>
    </row>
    <row r="181" spans="3:3">
      <c r="C181" s="16"/>
    </row>
    <row r="182" spans="3:3">
      <c r="C182" s="16"/>
    </row>
    <row r="183" spans="3:3">
      <c r="C183" s="16"/>
    </row>
    <row r="184" spans="3:3">
      <c r="C184" s="16"/>
    </row>
    <row r="185" spans="3:3">
      <c r="C185" s="16"/>
    </row>
    <row r="186" spans="3:3">
      <c r="C186" s="16"/>
    </row>
    <row r="187" spans="3:3">
      <c r="C187" s="16"/>
    </row>
    <row r="188" spans="3:3">
      <c r="C188" s="16"/>
    </row>
    <row r="189" spans="3:3">
      <c r="C189" s="16"/>
    </row>
    <row r="190" spans="3:3">
      <c r="C190" s="16"/>
    </row>
    <row r="191" spans="3:3">
      <c r="C191" s="16"/>
    </row>
    <row r="192" spans="3:3">
      <c r="C192" s="16"/>
    </row>
    <row r="193" spans="3:3">
      <c r="C193" s="16"/>
    </row>
    <row r="194" spans="3:3">
      <c r="C194" s="16"/>
    </row>
    <row r="195" spans="3:3">
      <c r="C195" s="16"/>
    </row>
    <row r="196" spans="3:3">
      <c r="C196" s="16"/>
    </row>
    <row r="197" spans="3:3">
      <c r="C197" s="16"/>
    </row>
    <row r="198" spans="3:3">
      <c r="C198" s="16"/>
    </row>
    <row r="199" spans="3:3">
      <c r="C199" s="16"/>
    </row>
    <row r="200" spans="3:3">
      <c r="C200" s="16"/>
    </row>
    <row r="201" spans="3:3">
      <c r="C201" s="16"/>
    </row>
    <row r="202" spans="3:3">
      <c r="C202" s="16"/>
    </row>
    <row r="203" spans="3:3">
      <c r="C203" s="16"/>
    </row>
    <row r="204" spans="3:3">
      <c r="C204" s="16"/>
    </row>
    <row r="205" spans="3:3">
      <c r="C205" s="16"/>
    </row>
    <row r="206" spans="3:3">
      <c r="C206" s="16"/>
    </row>
    <row r="207" spans="3:3">
      <c r="C207" s="16"/>
    </row>
    <row r="208" spans="3:3">
      <c r="C208" s="16"/>
    </row>
    <row r="209" spans="3:3">
      <c r="C209" s="16"/>
    </row>
    <row r="210" spans="3:3">
      <c r="C210" s="16"/>
    </row>
    <row r="211" spans="3:3">
      <c r="C211" s="16"/>
    </row>
    <row r="212" spans="3:3">
      <c r="C212" s="16"/>
    </row>
    <row r="213" spans="3:3">
      <c r="C213" s="16"/>
    </row>
    <row r="214" spans="3:3">
      <c r="C214" s="16"/>
    </row>
    <row r="215" spans="3:3">
      <c r="C215" s="16"/>
    </row>
    <row r="216" spans="3:3">
      <c r="C216" s="16"/>
    </row>
    <row r="217" spans="3:3">
      <c r="C217" s="16"/>
    </row>
    <row r="218" spans="3:3">
      <c r="C218" s="16"/>
    </row>
    <row r="219" spans="3:3">
      <c r="C219" s="16"/>
    </row>
    <row r="220" spans="3:3">
      <c r="C220" s="16"/>
    </row>
    <row r="221" spans="3:3">
      <c r="C221" s="16"/>
    </row>
    <row r="222" spans="3:3">
      <c r="C222" s="16"/>
    </row>
    <row r="223" spans="3:3">
      <c r="C223" s="16"/>
    </row>
    <row r="224" spans="3:3">
      <c r="C224" s="16"/>
    </row>
    <row r="225" spans="3:3">
      <c r="C225" s="16"/>
    </row>
    <row r="226" spans="3:3">
      <c r="C226" s="16"/>
    </row>
    <row r="227" spans="3:3">
      <c r="C227" s="16"/>
    </row>
    <row r="228" spans="3:3">
      <c r="C228" s="16"/>
    </row>
    <row r="229" spans="3:3">
      <c r="C229" s="16"/>
    </row>
    <row r="230" spans="3:3">
      <c r="C230" s="16"/>
    </row>
    <row r="231" spans="3:3">
      <c r="C231" s="16"/>
    </row>
    <row r="232" spans="3:3">
      <c r="C232" s="16"/>
    </row>
    <row r="233" spans="3:3">
      <c r="C233" s="16"/>
    </row>
    <row r="234" spans="3:3">
      <c r="C234" s="16"/>
    </row>
    <row r="235" spans="3:3">
      <c r="C235" s="16"/>
    </row>
    <row r="236" spans="3:3">
      <c r="C236" s="16"/>
    </row>
    <row r="237" spans="3:3">
      <c r="C237" s="16"/>
    </row>
    <row r="238" spans="3:3">
      <c r="C238" s="16"/>
    </row>
    <row r="239" spans="3:3">
      <c r="C239" s="16"/>
    </row>
    <row r="240" spans="3:3">
      <c r="C240" s="16"/>
    </row>
    <row r="241" spans="3:3">
      <c r="C241" s="16"/>
    </row>
    <row r="242" spans="3:3">
      <c r="C242" s="16"/>
    </row>
    <row r="243" spans="3:3">
      <c r="C243" s="16"/>
    </row>
    <row r="244" spans="3:3">
      <c r="C244" s="16"/>
    </row>
    <row r="245" spans="3:3">
      <c r="C245" s="16"/>
    </row>
    <row r="246" spans="3:3">
      <c r="C246" s="16"/>
    </row>
    <row r="247" spans="3:3">
      <c r="C247" s="16"/>
    </row>
    <row r="248" spans="3:3">
      <c r="C248" s="16"/>
    </row>
    <row r="249" spans="3:3">
      <c r="C249" s="16"/>
    </row>
    <row r="250" spans="3:3">
      <c r="C250" s="16"/>
    </row>
    <row r="251" spans="3:3">
      <c r="C251" s="16"/>
    </row>
    <row r="252" spans="3:3">
      <c r="C252" s="16"/>
    </row>
    <row r="253" spans="3:3">
      <c r="C253" s="16"/>
    </row>
    <row r="254" spans="3:3">
      <c r="C254" s="16"/>
    </row>
    <row r="255" spans="3:3">
      <c r="C255" s="16"/>
    </row>
    <row r="256" spans="3:3">
      <c r="C256" s="16"/>
    </row>
    <row r="257" spans="3:3">
      <c r="C257" s="16"/>
    </row>
    <row r="258" spans="3:3">
      <c r="C258" s="16"/>
    </row>
    <row r="259" spans="3:3">
      <c r="C259" s="16"/>
    </row>
    <row r="260" spans="3:3">
      <c r="C260" s="16"/>
    </row>
    <row r="261" spans="3:3">
      <c r="C261" s="16"/>
    </row>
    <row r="262" spans="3:3">
      <c r="C262" s="16"/>
    </row>
    <row r="263" spans="3:3">
      <c r="C263" s="16"/>
    </row>
    <row r="264" spans="3:3">
      <c r="C264" s="16"/>
    </row>
    <row r="265" spans="3:3">
      <c r="C265" s="16"/>
    </row>
    <row r="266" spans="3:3">
      <c r="C266" s="16"/>
    </row>
    <row r="267" spans="3:3">
      <c r="C267" s="16"/>
    </row>
    <row r="268" spans="3:3">
      <c r="C268" s="16"/>
    </row>
  </sheetData>
  <sheetProtection algorithmName="SHA-512" hashValue="kw9ApzHs9a8Wug+ct8T8oAiwWLE43B/Ag0I7wGHlJIyAlAkAuDVZrS2AYkU/BjjCo2VjS5z+uer1dsHnNoB7bg==" saltValue="6LujulDBBEjKZ2H5HnN8fw==" spinCount="100000" sheet="1" objects="1" scenarios="1"/>
  <dataConsolidate/>
  <mergeCells count="6">
    <mergeCell ref="L24:R37"/>
    <mergeCell ref="L17:R22"/>
    <mergeCell ref="C1:H1"/>
    <mergeCell ref="B6:C6"/>
    <mergeCell ref="B4:F4"/>
    <mergeCell ref="F13:H13"/>
  </mergeCells>
  <conditionalFormatting sqref="F3:G3 E2:F2">
    <cfRule type="containsText" dxfId="143" priority="5" operator="containsText" text="Please">
      <formula>NOT(ISERROR(SEARCH("Please",E2)))</formula>
    </cfRule>
  </conditionalFormatting>
  <conditionalFormatting sqref="C10">
    <cfRule type="cellIs" dxfId="142" priority="2" operator="greaterThan">
      <formula>$C$8+$C$9</formula>
    </cfRule>
  </conditionalFormatting>
  <conditionalFormatting sqref="D15:D37">
    <cfRule type="expression" dxfId="141" priority="76">
      <formula>AND(OR($B15&lt;&gt;"",$C15&lt;&gt;""),$D15="")</formula>
    </cfRule>
  </conditionalFormatting>
  <conditionalFormatting sqref="C15:C37">
    <cfRule type="expression" dxfId="140" priority="77">
      <formula>AND(OR($B15&lt;&gt;"",$D15&lt;&gt;""),$C15="")</formula>
    </cfRule>
  </conditionalFormatting>
  <conditionalFormatting sqref="D6">
    <cfRule type="expression" dxfId="139" priority="78">
      <formula>AND(OR($B$15&lt;&gt;"",$C$15&lt;&gt;"",$D$15&lt;&gt;""),$D$6="No")</formula>
    </cfRule>
  </conditionalFormatting>
  <dataValidations count="6">
    <dataValidation errorStyle="warning" operator="greaterThan" allowBlank="1" showInputMessage="1" showErrorMessage="1" error="Please input nearest whole number (no decimals) with no spaces." sqref="B13" xr:uid="{00000000-0002-0000-0000-000002000000}"/>
    <dataValidation operator="greaterThan" allowBlank="1" showErrorMessage="1" error="Please input date as dd/mm/yyyy" prompt="dd/mm/yyyy" sqref="E14:E37" xr:uid="{00000000-0002-0000-0000-000001000000}"/>
    <dataValidation type="list" allowBlank="1" showInputMessage="1" showErrorMessage="1" sqref="C15:C37" xr:uid="{1AE420CB-DAE0-F242-9912-6FDAD7D6D873}">
      <formula1>INDIRECT("organization_type[Type of organization]")</formula1>
    </dataValidation>
    <dataValidation type="list" allowBlank="1" showInputMessage="1" showErrorMessage="1" sqref="F15:H37" xr:uid="{9B9B3CA8-FB36-C54C-8354-4CDC3F1446AE}">
      <formula1>INDIRECT("yes_no[Yes-No]")</formula1>
    </dataValidation>
    <dataValidation allowBlank="1" showInputMessage="1" showErrorMessage="1" promptTitle="If this cell is highlighted:" prompt="ECW funds transferred to partners &gt; actual expenses + outstanding cash advances. Please make sure you're reporting the correct amounts in the R | Expenditures sheet." sqref="C10" xr:uid="{716E3B01-7FDA-1248-80F3-A6E9152F9DE5}"/>
    <dataValidation type="list" allowBlank="1" showInputMessage="1" showErrorMessage="1" sqref="D6" xr:uid="{8DFA033F-AF94-4C47-8374-AF7DB736C759}">
      <formula1>INDIRECT("specify_yes_no[Yes/No]")</formula1>
    </dataValidation>
  </dataValidations>
  <pageMargins left="0.25" right="0.25" top="0.75" bottom="0.75" header="0.3" footer="0.3"/>
  <pageSetup scale="90" fitToHeight="100" orientation="landscape" r:id="rId1"/>
  <headerFooter>
    <oddHeader>&amp;R&amp;"Arial Narrow,Regular"&amp;8ECW Delivery Chain Template</oddHeader>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75BF956-80A2-B145-AAF4-23FAF4C68B20}">
          <x14:formula1>
            <xm:f>'ADMIN - LISTS'!$C$3:$C$4</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08F1-F5D2-8D4B-9ACB-E4D45ADDE5F9}">
  <sheetPr codeName="Sheet9">
    <tabColor rgb="FFFF0000"/>
  </sheetPr>
  <dimension ref="A1:M39"/>
  <sheetViews>
    <sheetView showGridLines="0" zoomScaleNormal="100" workbookViewId="0">
      <pane ySplit="14" topLeftCell="A15" activePane="bottomLeft" state="frozen"/>
      <selection pane="bottomLeft" activeCell="F22" sqref="F22"/>
    </sheetView>
  </sheetViews>
  <sheetFormatPr defaultColWidth="18.33203125" defaultRowHeight="14.4"/>
  <cols>
    <col min="1" max="1" width="24.6640625" style="9" customWidth="1"/>
    <col min="2" max="2" width="18.33203125" style="9"/>
    <col min="3" max="4" width="18.33203125" style="2"/>
    <col min="6" max="6" width="21.77734375" style="2" customWidth="1"/>
    <col min="8" max="16384" width="18.33203125" style="2"/>
  </cols>
  <sheetData>
    <row r="1" spans="1:13" ht="25.05" customHeight="1">
      <c r="A1" s="584" t="s">
        <v>261</v>
      </c>
      <c r="B1" s="585"/>
      <c r="C1" s="585"/>
      <c r="D1" s="585"/>
      <c r="E1" s="585"/>
      <c r="F1" s="585"/>
      <c r="G1" s="586"/>
      <c r="H1" s="95" t="s">
        <v>98</v>
      </c>
    </row>
    <row r="2" spans="1:13" ht="28.95" customHeight="1">
      <c r="A2" s="59" t="s">
        <v>262</v>
      </c>
      <c r="C2" s="59" t="s">
        <v>263</v>
      </c>
      <c r="D2" s="9"/>
      <c r="E2" s="59" t="s">
        <v>264</v>
      </c>
      <c r="G2" s="59" t="s">
        <v>265</v>
      </c>
    </row>
    <row r="3" spans="1:13">
      <c r="A3" s="9" t="s">
        <v>266</v>
      </c>
      <c r="C3" s="9" t="s">
        <v>267</v>
      </c>
      <c r="D3" s="9"/>
      <c r="E3" s="9" t="s">
        <v>268</v>
      </c>
      <c r="G3" t="s">
        <v>269</v>
      </c>
    </row>
    <row r="4" spans="1:13">
      <c r="A4" s="9" t="s">
        <v>270</v>
      </c>
      <c r="C4" s="9" t="s">
        <v>271</v>
      </c>
      <c r="D4" s="9"/>
      <c r="E4" s="9" t="s">
        <v>272</v>
      </c>
    </row>
    <row r="5" spans="1:13">
      <c r="A5" s="9" t="s">
        <v>273</v>
      </c>
      <c r="C5" s="9" t="s">
        <v>274</v>
      </c>
      <c r="D5" s="9"/>
      <c r="E5" s="9" t="s">
        <v>275</v>
      </c>
    </row>
    <row r="6" spans="1:13">
      <c r="C6" s="9"/>
      <c r="D6" s="9"/>
      <c r="E6" s="9" t="s">
        <v>276</v>
      </c>
    </row>
    <row r="7" spans="1:13">
      <c r="C7" s="9"/>
    </row>
    <row r="11" spans="1:13" ht="61.05" customHeight="1"/>
    <row r="12" spans="1:13">
      <c r="A12" s="583" t="s">
        <v>266</v>
      </c>
      <c r="B12" s="583"/>
      <c r="C12" s="583"/>
      <c r="D12" s="583"/>
      <c r="E12" s="583"/>
      <c r="F12" s="583"/>
    </row>
    <row r="13" spans="1:13">
      <c r="A13" s="59"/>
    </row>
    <row r="14" spans="1:13" ht="61.05" customHeight="1">
      <c r="A14" s="56" t="s">
        <v>68</v>
      </c>
      <c r="B14" s="56" t="s">
        <v>72</v>
      </c>
      <c r="C14" s="56" t="s">
        <v>76</v>
      </c>
      <c r="D14" s="56" t="s">
        <v>277</v>
      </c>
      <c r="E14" s="56" t="s">
        <v>70</v>
      </c>
      <c r="F14" s="111" t="s">
        <v>74</v>
      </c>
      <c r="G14" s="56" t="s">
        <v>77</v>
      </c>
      <c r="H14" s="56" t="s">
        <v>79</v>
      </c>
      <c r="I14" s="56" t="s">
        <v>80</v>
      </c>
      <c r="J14" s="56" t="s">
        <v>81</v>
      </c>
      <c r="K14" s="56" t="s">
        <v>71</v>
      </c>
      <c r="L14" s="56" t="s">
        <v>97</v>
      </c>
      <c r="M14" s="95" t="s">
        <v>98</v>
      </c>
    </row>
    <row r="15" spans="1:13" ht="52.05" customHeight="1">
      <c r="A15" s="202" t="str">
        <f>'General information'!C6</f>
        <v/>
      </c>
      <c r="B15" s="202" t="str">
        <f>'General information'!C7</f>
        <v>MYRP</v>
      </c>
      <c r="C15" s="203" t="str">
        <f>'General information'!C8</f>
        <v/>
      </c>
      <c r="D15" s="204" t="str">
        <f>'General information'!C9</f>
        <v/>
      </c>
      <c r="E15" s="205" t="str">
        <f>'General information'!F6</f>
        <v/>
      </c>
      <c r="F15" s="205" t="str">
        <f>IF('General information'!F7="","",'General information'!F7)</f>
        <v/>
      </c>
      <c r="G15" s="203" t="str">
        <f>'General information'!F8</f>
        <v/>
      </c>
      <c r="H15" s="245" t="str">
        <f>'General information'!C10</f>
        <v/>
      </c>
      <c r="I15" s="246" t="str">
        <f>'General information'!C11</f>
        <v/>
      </c>
      <c r="J15" s="245" t="str">
        <f>'General information'!C12</f>
        <v/>
      </c>
      <c r="K15" s="207">
        <f>'General information'!I6</f>
        <v>0</v>
      </c>
      <c r="L15" s="206" t="str">
        <f>IF('General information'!I7=0,"",'General information'!I7)</f>
        <v/>
      </c>
      <c r="M15" s="2" t="str">
        <f>'General information'!C2</f>
        <v>|MYRP||||||</v>
      </c>
    </row>
    <row r="16" spans="1:13" ht="76.95" customHeight="1"/>
    <row r="17" spans="1:7">
      <c r="A17" s="583" t="s">
        <v>274</v>
      </c>
      <c r="B17" s="583"/>
      <c r="C17" s="583"/>
      <c r="D17" s="583"/>
      <c r="E17" s="583"/>
      <c r="F17" s="583"/>
    </row>
    <row r="18" spans="1:7">
      <c r="A18" s="59"/>
    </row>
    <row r="19" spans="1:7" ht="28.8">
      <c r="A19" s="142" t="s">
        <v>189</v>
      </c>
      <c r="B19" s="143" t="s">
        <v>190</v>
      </c>
      <c r="C19" s="143" t="s">
        <v>191</v>
      </c>
      <c r="D19" s="144" t="s">
        <v>192</v>
      </c>
      <c r="E19" s="143" t="s">
        <v>36</v>
      </c>
      <c r="F19" s="145" t="s">
        <v>193</v>
      </c>
      <c r="G19" s="95" t="s">
        <v>98</v>
      </c>
    </row>
    <row r="20" spans="1:7">
      <c r="A20" s="2" t="str">
        <f>IF('A | Budget'!C45=0,"","Outcome 1 - "&amp;'A | Budget'!C45)</f>
        <v xml:space="preserve">Outcome 1 - </v>
      </c>
      <c r="B20" s="139">
        <f>'A | Budget'!D45</f>
        <v>0</v>
      </c>
      <c r="C20" s="138" t="str">
        <f>'A | Budget'!E45</f>
        <v/>
      </c>
      <c r="D20" s="139">
        <f>'A | Budget'!F45</f>
        <v>0</v>
      </c>
      <c r="E20" s="140" t="str">
        <f>'A | Budget'!H45</f>
        <v/>
      </c>
      <c r="F20" s="2" t="str">
        <f>IF('A | Budget'!I45=0,"",'A | Budget'!I45)</f>
        <v/>
      </c>
      <c r="G20" s="73" t="str">
        <f>'General information'!$C$2</f>
        <v>|MYRP||||||</v>
      </c>
    </row>
    <row r="21" spans="1:7">
      <c r="A21" s="2" t="str">
        <f>IF('A | Budget'!C46=0,"","Outcome 1 - "&amp;'A | Budget'!C46)</f>
        <v/>
      </c>
      <c r="B21" s="139">
        <f>'A | Budget'!D46</f>
        <v>0</v>
      </c>
      <c r="C21" s="138" t="str">
        <f>'A | Budget'!E46</f>
        <v/>
      </c>
      <c r="D21" s="139">
        <f>'A | Budget'!F46</f>
        <v>0</v>
      </c>
      <c r="E21" s="140" t="str">
        <f>'A | Budget'!H46</f>
        <v/>
      </c>
      <c r="F21" s="2" t="str">
        <f>IF('A | Budget'!I46=0,"",'A | Budget'!I46)</f>
        <v/>
      </c>
      <c r="G21" s="73" t="str">
        <f>'General information'!$C$2</f>
        <v>|MYRP||||||</v>
      </c>
    </row>
    <row r="22" spans="1:7">
      <c r="A22" s="2" t="str">
        <f>IF('A | Budget'!C47=0,"","Outcome 1 - "&amp;'A | Budget'!C47)</f>
        <v/>
      </c>
      <c r="B22" s="139">
        <f>'A | Budget'!D47</f>
        <v>0</v>
      </c>
      <c r="C22" s="138" t="str">
        <f>'A | Budget'!E47</f>
        <v/>
      </c>
      <c r="D22" s="139">
        <f>'A | Budget'!F47</f>
        <v>0</v>
      </c>
      <c r="E22" s="140" t="str">
        <f>'A | Budget'!H47</f>
        <v/>
      </c>
      <c r="F22" s="2" t="str">
        <f>IF('A | Budget'!I47=0,"",'A | Budget'!I47)</f>
        <v/>
      </c>
      <c r="G22" s="73" t="str">
        <f>'General information'!$C$2</f>
        <v>|MYRP||||||</v>
      </c>
    </row>
    <row r="23" spans="1:7">
      <c r="A23" s="2" t="str">
        <f>IF('A | Budget'!C48=0,"","Outcome 1 - "&amp;'A | Budget'!C48)</f>
        <v/>
      </c>
      <c r="B23" s="139">
        <f>'A | Budget'!D48</f>
        <v>0</v>
      </c>
      <c r="C23" s="138" t="str">
        <f>'A | Budget'!E48</f>
        <v/>
      </c>
      <c r="D23" s="139">
        <f>'A | Budget'!F48</f>
        <v>0</v>
      </c>
      <c r="E23" s="140" t="str">
        <f>'A | Budget'!H48</f>
        <v/>
      </c>
      <c r="F23" s="2" t="str">
        <f>IF('A | Budget'!I48=0,"",'A | Budget'!I48)</f>
        <v/>
      </c>
      <c r="G23" s="73" t="str">
        <f>'General information'!$C$2</f>
        <v>|MYRP||||||</v>
      </c>
    </row>
    <row r="24" spans="1:7">
      <c r="A24" s="2" t="str">
        <f>IF('A | Budget'!C49=0,"","Outcome 1 - "&amp;'A | Budget'!C49)</f>
        <v/>
      </c>
      <c r="B24" s="139">
        <f>'A | Budget'!D49</f>
        <v>0</v>
      </c>
      <c r="C24" s="138" t="str">
        <f>'A | Budget'!E49</f>
        <v/>
      </c>
      <c r="D24" s="139">
        <f>'A | Budget'!F49</f>
        <v>0</v>
      </c>
      <c r="E24" s="140" t="str">
        <f>'A | Budget'!H49</f>
        <v/>
      </c>
      <c r="F24" s="2" t="str">
        <f>IF('A | Budget'!I49=0,"",'A | Budget'!I49)</f>
        <v/>
      </c>
      <c r="G24" s="73" t="str">
        <f>'General information'!$C$2</f>
        <v>|MYRP||||||</v>
      </c>
    </row>
    <row r="25" spans="1:7">
      <c r="A25" s="2" t="str">
        <f>IF('A | Budget'!C50=0,"","Outcome 1 - "&amp;'A | Budget'!C50)</f>
        <v/>
      </c>
      <c r="B25" s="139">
        <f>'A | Budget'!D50</f>
        <v>0</v>
      </c>
      <c r="C25" s="138" t="str">
        <f>'A | Budget'!E50</f>
        <v/>
      </c>
      <c r="D25" s="139">
        <f>'A | Budget'!F50</f>
        <v>0</v>
      </c>
      <c r="E25" s="140" t="str">
        <f>'A | Budget'!H50</f>
        <v/>
      </c>
      <c r="F25" s="2" t="str">
        <f>IF('A | Budget'!I50=0,"",'A | Budget'!I50)</f>
        <v/>
      </c>
      <c r="G25" s="73" t="str">
        <f>'General information'!$C$2</f>
        <v>|MYRP||||||</v>
      </c>
    </row>
    <row r="26" spans="1:7">
      <c r="A26" s="2" t="str">
        <f>IF('A | Budget'!C51=0,"","Outcome 1 - "&amp;'A | Budget'!C51)</f>
        <v/>
      </c>
      <c r="B26" s="139">
        <f>'A | Budget'!D51</f>
        <v>0</v>
      </c>
      <c r="C26" s="138" t="str">
        <f>'A | Budget'!E51</f>
        <v/>
      </c>
      <c r="D26" s="139">
        <f>'A | Budget'!F51</f>
        <v>0</v>
      </c>
      <c r="E26" s="140" t="str">
        <f>'A | Budget'!H51</f>
        <v/>
      </c>
      <c r="F26" s="2" t="str">
        <f>IF('A | Budget'!I51=0,"",'A | Budget'!I51)</f>
        <v/>
      </c>
      <c r="G26" s="73" t="str">
        <f>'General information'!$C$2</f>
        <v>|MYRP||||||</v>
      </c>
    </row>
    <row r="27" spans="1:7">
      <c r="A27" s="2" t="str">
        <f>IF('A | Budget'!C52=0,"","Outcome 1 - "&amp;'A | Budget'!C52)</f>
        <v/>
      </c>
      <c r="B27" s="139">
        <f>'A | Budget'!D52</f>
        <v>0</v>
      </c>
      <c r="C27" s="138" t="str">
        <f>'A | Budget'!E52</f>
        <v/>
      </c>
      <c r="D27" s="139">
        <f>'A | Budget'!F52</f>
        <v>0</v>
      </c>
      <c r="E27" s="140" t="str">
        <f>'A | Budget'!H52</f>
        <v/>
      </c>
      <c r="F27" s="2" t="str">
        <f>IF('A | Budget'!I52=0,"",'A | Budget'!I52)</f>
        <v/>
      </c>
      <c r="G27" s="73" t="str">
        <f>'General information'!$C$2</f>
        <v>|MYRP||||||</v>
      </c>
    </row>
    <row r="28" spans="1:7">
      <c r="A28" s="2" t="str">
        <f>IF('A | Budget'!C53=0,"","Outcome 1 - "&amp;'A | Budget'!C53)</f>
        <v/>
      </c>
      <c r="B28" s="139">
        <f>'A | Budget'!D53</f>
        <v>0</v>
      </c>
      <c r="C28" s="138" t="str">
        <f>'A | Budget'!E53</f>
        <v/>
      </c>
      <c r="D28" s="139">
        <f>'A | Budget'!F53</f>
        <v>0</v>
      </c>
      <c r="E28" s="140" t="str">
        <f>'A | Budget'!H53</f>
        <v/>
      </c>
      <c r="F28" s="2" t="str">
        <f>IF('A | Budget'!I53=0,"",'A | Budget'!I53)</f>
        <v/>
      </c>
      <c r="G28" s="73" t="str">
        <f>'General information'!$C$2</f>
        <v>|MYRP||||||</v>
      </c>
    </row>
    <row r="29" spans="1:7">
      <c r="A29" s="2" t="str">
        <f>IF('A | Budget'!C54=0,"","Outcome 1 - "&amp;'A | Budget'!C54)</f>
        <v/>
      </c>
      <c r="B29" s="139">
        <f>'A | Budget'!D54</f>
        <v>0</v>
      </c>
      <c r="C29" s="138" t="str">
        <f>'A | Budget'!E54</f>
        <v/>
      </c>
      <c r="D29" s="139">
        <f>'A | Budget'!F54</f>
        <v>0</v>
      </c>
      <c r="E29" s="140" t="str">
        <f>'A | Budget'!H54</f>
        <v/>
      </c>
      <c r="F29" s="2" t="str">
        <f>IF('A | Budget'!I54=0,"",'A | Budget'!I54)</f>
        <v/>
      </c>
      <c r="G29" s="73" t="str">
        <f>'General information'!$C$2</f>
        <v>|MYRP||||||</v>
      </c>
    </row>
    <row r="30" spans="1:7">
      <c r="A30" s="2" t="str">
        <f>IF('A | Budget'!C55=0,"","Outcome 1 - "&amp;'A | Budget'!C55)</f>
        <v/>
      </c>
      <c r="B30" s="139">
        <f>'A | Budget'!D55</f>
        <v>0</v>
      </c>
      <c r="C30" s="138" t="str">
        <f>'A | Budget'!E55</f>
        <v/>
      </c>
      <c r="D30" s="139">
        <f>'A | Budget'!F55</f>
        <v>0</v>
      </c>
      <c r="E30" s="140" t="str">
        <f>'A | Budget'!H55</f>
        <v/>
      </c>
      <c r="F30" s="2" t="str">
        <f>IF('A | Budget'!I55=0,"",'A | Budget'!I55)</f>
        <v/>
      </c>
      <c r="G30" s="73" t="str">
        <f>'General information'!$C$2</f>
        <v>|MYRP||||||</v>
      </c>
    </row>
    <row r="31" spans="1:7">
      <c r="A31" s="2" t="str">
        <f>IF('A | Budget'!C56=0,"","Outcome 1 - "&amp;'A | Budget'!C56)</f>
        <v/>
      </c>
      <c r="B31" s="139">
        <f>'A | Budget'!D56</f>
        <v>0</v>
      </c>
      <c r="C31" s="138" t="str">
        <f>'A | Budget'!E56</f>
        <v/>
      </c>
      <c r="D31" s="139">
        <f>'A | Budget'!F56</f>
        <v>0</v>
      </c>
      <c r="E31" s="140" t="str">
        <f>'A | Budget'!H56</f>
        <v/>
      </c>
      <c r="F31" s="2" t="str">
        <f>IF('A | Budget'!I56=0,"",'A | Budget'!I56)</f>
        <v/>
      </c>
      <c r="G31" s="73" t="str">
        <f>'General information'!$C$2</f>
        <v>|MYRP||||||</v>
      </c>
    </row>
    <row r="32" spans="1:7">
      <c r="A32" s="2" t="str">
        <f>IF('A | Budget'!C57=0,"","Outcome 1 - "&amp;'A | Budget'!C57)</f>
        <v/>
      </c>
      <c r="B32" s="139">
        <f>'A | Budget'!D57</f>
        <v>0</v>
      </c>
      <c r="C32" s="138" t="str">
        <f>'A | Budget'!E57</f>
        <v/>
      </c>
      <c r="D32" s="139">
        <f>'A | Budget'!F57</f>
        <v>0</v>
      </c>
      <c r="E32" s="140" t="str">
        <f>'A | Budget'!H57</f>
        <v/>
      </c>
      <c r="F32" s="2" t="str">
        <f>IF('A | Budget'!I57=0,"",'A | Budget'!I57)</f>
        <v/>
      </c>
      <c r="G32" s="73" t="str">
        <f>'General information'!$C$2</f>
        <v>|MYRP||||||</v>
      </c>
    </row>
    <row r="33" spans="1:7">
      <c r="A33" s="2" t="str">
        <f>IF('A | Budget'!C58=0,"","Outcome 1 - "&amp;'A | Budget'!C58)</f>
        <v/>
      </c>
      <c r="B33" s="139">
        <f>'A | Budget'!D58</f>
        <v>0</v>
      </c>
      <c r="C33" s="138" t="str">
        <f>'A | Budget'!E58</f>
        <v/>
      </c>
      <c r="D33" s="139">
        <f>'A | Budget'!F58</f>
        <v>0</v>
      </c>
      <c r="E33" s="140" t="str">
        <f>'A | Budget'!H58</f>
        <v/>
      </c>
      <c r="G33" s="73" t="str">
        <f>'General information'!$C$2</f>
        <v>|MYRP||||||</v>
      </c>
    </row>
    <row r="34" spans="1:7">
      <c r="A34" s="2" t="str">
        <f>IF('A | Budget'!C59=0,"","Outcome 1 - "&amp;'A | Budget'!C59)</f>
        <v/>
      </c>
      <c r="B34" s="139">
        <f>'A | Budget'!D59</f>
        <v>0</v>
      </c>
      <c r="C34" s="138" t="str">
        <f>'A | Budget'!E59</f>
        <v/>
      </c>
      <c r="D34" s="139">
        <f>'A | Budget'!F59</f>
        <v>0</v>
      </c>
      <c r="E34" s="140" t="str">
        <f>'A | Budget'!H59</f>
        <v/>
      </c>
      <c r="F34" s="2" t="str">
        <f>IF('A | Budget'!I59=0,"",'A | Budget'!I59)</f>
        <v/>
      </c>
      <c r="G34" s="73" t="str">
        <f>'General information'!$C$2</f>
        <v>|MYRP||||||</v>
      </c>
    </row>
    <row r="35" spans="1:7">
      <c r="A35" s="2" t="str">
        <f>IF('A | Budget'!C60=0,"",'A | Budget'!C60)</f>
        <v>Total programme costs</v>
      </c>
      <c r="B35" s="139">
        <f>'A | Budget'!D60</f>
        <v>0</v>
      </c>
      <c r="C35" s="138" t="str">
        <f>'A | Budget'!E60</f>
        <v/>
      </c>
      <c r="D35" s="139">
        <f>'A | Budget'!F60</f>
        <v>0</v>
      </c>
      <c r="E35" s="140" t="str">
        <f>'A | Budget'!H60</f>
        <v/>
      </c>
      <c r="F35" s="2" t="str">
        <f>IF('A | Budget'!I60=0,"",'A | Budget'!I60)</f>
        <v/>
      </c>
      <c r="G35" s="73" t="str">
        <f>'General information'!$C$2</f>
        <v>|MYRP||||||</v>
      </c>
    </row>
    <row r="36" spans="1:7">
      <c r="A36" s="2" t="str">
        <f>IF('A | Budget'!C61=0,"",'A | Budget'!C61)</f>
        <v>Total operational costs</v>
      </c>
      <c r="B36" s="139">
        <f>'A | Budget'!D61</f>
        <v>0</v>
      </c>
      <c r="C36" s="138">
        <f>'A | Budget'!E61</f>
        <v>0</v>
      </c>
      <c r="D36" s="139">
        <f>'A | Budget'!F61</f>
        <v>0</v>
      </c>
      <c r="E36" s="140" t="str">
        <f>'A | Budget'!H61</f>
        <v/>
      </c>
      <c r="F36" s="2" t="str">
        <f>IF('A | Budget'!I61=0,"",'A | Budget'!I61)</f>
        <v/>
      </c>
      <c r="G36" s="73" t="str">
        <f>'General information'!$C$2</f>
        <v>|MYRP||||||</v>
      </c>
    </row>
    <row r="37" spans="1:7">
      <c r="A37" s="2" t="str">
        <f>IF('A | Budget'!C62=0,"",'A | Budget'!C62)</f>
        <v>Indirect support costs</v>
      </c>
      <c r="B37" s="139">
        <f>'A | Budget'!D62</f>
        <v>0</v>
      </c>
      <c r="C37" s="138">
        <f>'A | Budget'!E62</f>
        <v>0</v>
      </c>
      <c r="D37" s="139">
        <f>'A | Budget'!F62</f>
        <v>0</v>
      </c>
      <c r="E37" s="140" t="str">
        <f>'A | Budget'!H62</f>
        <v/>
      </c>
      <c r="F37" s="2" t="str">
        <f>IF('A | Budget'!I62=0,"",'A | Budget'!I62)</f>
        <v/>
      </c>
      <c r="G37" s="73" t="str">
        <f>'General information'!$C$2</f>
        <v>|MYRP||||||</v>
      </c>
    </row>
    <row r="38" spans="1:7">
      <c r="A38" s="2" t="str">
        <f>IF('A | Budget'!C63=0,"",'A | Budget'!C63)</f>
        <v>Total budget</v>
      </c>
      <c r="B38" s="139">
        <f>'A | Budget'!D63</f>
        <v>0</v>
      </c>
      <c r="C38" s="201"/>
      <c r="D38" s="139">
        <f>'A | Budget'!F63</f>
        <v>0</v>
      </c>
      <c r="E38" s="140" t="str">
        <f>'A | Budget'!H63</f>
        <v/>
      </c>
      <c r="F38" s="2" t="str">
        <f>IF('A | Budget'!I63=0,"",'A | Budget'!I63)</f>
        <v/>
      </c>
      <c r="G38" s="73" t="str">
        <f>'General information'!$C$2</f>
        <v>|MYRP||||||</v>
      </c>
    </row>
    <row r="39" spans="1:7">
      <c r="A39" s="55"/>
    </row>
  </sheetData>
  <sheetProtection algorithmName="SHA-512" hashValue="WIgL9SZmHzkhEfGrcAbuS/Ljs2kX+OeWzT2Rlp54S0i5uEo1qj+4oExgwySJJ7CjurKzx1+wHm3F66Ae/ZlumQ==" saltValue="lRp32LjJAFlDJciPSSldxA==" spinCount="100000" sheet="1" objects="1" scenarios="1" selectLockedCells="1"/>
  <mergeCells count="3">
    <mergeCell ref="A12:F12"/>
    <mergeCell ref="A17:F17"/>
    <mergeCell ref="A1:G1"/>
  </mergeCells>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29E4-5B0E-40EE-B3F5-7D1977748B41}">
  <sheetPr codeName="Sheet3">
    <tabColor rgb="FFFF0000"/>
  </sheetPr>
  <dimension ref="A1:AR379"/>
  <sheetViews>
    <sheetView topLeftCell="A352" workbookViewId="0">
      <selection activeCell="E374" sqref="E374"/>
    </sheetView>
  </sheetViews>
  <sheetFormatPr defaultColWidth="8.77734375" defaultRowHeight="14.4"/>
  <cols>
    <col min="1" max="1" width="19.21875" bestFit="1" customWidth="1"/>
    <col min="2" max="2" width="18.33203125" bestFit="1" customWidth="1"/>
    <col min="3" max="3" width="20" bestFit="1" customWidth="1"/>
    <col min="4" max="4" width="23" bestFit="1" customWidth="1"/>
    <col min="5" max="5" width="51.6640625" bestFit="1" customWidth="1"/>
    <col min="6" max="6" width="13.6640625" bestFit="1" customWidth="1"/>
    <col min="7" max="7" width="17.33203125" bestFit="1" customWidth="1"/>
    <col min="8" max="8" width="55.21875" bestFit="1" customWidth="1"/>
    <col min="9" max="9" width="21.77734375" bestFit="1" customWidth="1"/>
    <col min="10" max="10" width="17.6640625" bestFit="1" customWidth="1"/>
    <col min="11" max="11" width="11.21875" bestFit="1" customWidth="1"/>
    <col min="12" max="12" width="11" bestFit="1" customWidth="1"/>
    <col min="13" max="13" width="15.6640625" bestFit="1" customWidth="1"/>
    <col min="14" max="14" width="15.33203125" bestFit="1" customWidth="1"/>
    <col min="15" max="16" width="15.21875" bestFit="1" customWidth="1"/>
    <col min="17" max="17" width="19.6640625" bestFit="1" customWidth="1"/>
    <col min="18" max="18" width="16.44140625" bestFit="1" customWidth="1"/>
    <col min="19" max="19" width="38" bestFit="1" customWidth="1"/>
    <col min="20" max="20" width="17.44140625" bestFit="1" customWidth="1"/>
    <col min="21" max="21" width="18.77734375" bestFit="1" customWidth="1"/>
    <col min="22" max="22" width="16.21875" bestFit="1" customWidth="1"/>
    <col min="23" max="23" width="30.33203125" bestFit="1" customWidth="1"/>
    <col min="24" max="24" width="19" bestFit="1" customWidth="1"/>
    <col min="25" max="25" width="20.33203125" bestFit="1" customWidth="1"/>
    <col min="26" max="26" width="15.33203125" bestFit="1" customWidth="1"/>
    <col min="27" max="27" width="14.77734375" bestFit="1" customWidth="1"/>
    <col min="28" max="28" width="18.77734375" bestFit="1" customWidth="1"/>
    <col min="29" max="29" width="27.33203125" bestFit="1" customWidth="1"/>
    <col min="30" max="30" width="11.77734375" bestFit="1" customWidth="1"/>
    <col min="31" max="31" width="22.77734375" bestFit="1" customWidth="1"/>
    <col min="32" max="32" width="22" bestFit="1" customWidth="1"/>
    <col min="33" max="33" width="17.33203125" bestFit="1" customWidth="1"/>
    <col min="34" max="34" width="12.77734375" bestFit="1" customWidth="1"/>
    <col min="35" max="35" width="15.33203125" bestFit="1" customWidth="1"/>
    <col min="36" max="36" width="19.44140625" bestFit="1" customWidth="1"/>
    <col min="37" max="37" width="19.33203125" bestFit="1" customWidth="1"/>
    <col min="38" max="38" width="18" bestFit="1" customWidth="1"/>
    <col min="39" max="39" width="19" bestFit="1" customWidth="1"/>
    <col min="40" max="40" width="16.77734375" bestFit="1" customWidth="1"/>
    <col min="41" max="41" width="16" bestFit="1" customWidth="1"/>
    <col min="42" max="42" width="17.21875" bestFit="1" customWidth="1"/>
    <col min="43" max="43" width="16.77734375" bestFit="1" customWidth="1"/>
    <col min="44" max="44" width="15.77734375" bestFit="1" customWidth="1"/>
    <col min="45" max="45" width="16.33203125" bestFit="1" customWidth="1"/>
    <col min="46" max="46" width="38.77734375" bestFit="1" customWidth="1"/>
    <col min="47" max="48" width="19.21875" bestFit="1" customWidth="1"/>
  </cols>
  <sheetData>
    <row r="1" spans="1:44">
      <c r="A1" t="s">
        <v>68</v>
      </c>
      <c r="B1" t="s">
        <v>278</v>
      </c>
      <c r="C1" t="s">
        <v>76</v>
      </c>
      <c r="D1" t="s">
        <v>279</v>
      </c>
      <c r="E1" t="s">
        <v>280</v>
      </c>
      <c r="F1" t="s">
        <v>281</v>
      </c>
      <c r="G1" t="s">
        <v>282</v>
      </c>
      <c r="H1" t="s">
        <v>283</v>
      </c>
      <c r="I1" t="s">
        <v>284</v>
      </c>
      <c r="J1" t="s">
        <v>285</v>
      </c>
      <c r="K1" t="s">
        <v>286</v>
      </c>
      <c r="L1" t="s">
        <v>287</v>
      </c>
      <c r="M1" t="s">
        <v>79</v>
      </c>
      <c r="N1" t="s">
        <v>288</v>
      </c>
      <c r="O1" t="s">
        <v>80</v>
      </c>
      <c r="P1" t="s">
        <v>289</v>
      </c>
      <c r="Q1" t="s">
        <v>290</v>
      </c>
      <c r="R1" t="s">
        <v>78</v>
      </c>
      <c r="S1" t="s">
        <v>291</v>
      </c>
      <c r="T1" t="s">
        <v>292</v>
      </c>
      <c r="U1" t="s">
        <v>293</v>
      </c>
      <c r="V1" t="s">
        <v>91</v>
      </c>
      <c r="W1" t="s">
        <v>294</v>
      </c>
      <c r="X1" t="s">
        <v>295</v>
      </c>
      <c r="Y1" t="s">
        <v>296</v>
      </c>
      <c r="Z1" t="s">
        <v>297</v>
      </c>
      <c r="AA1" t="s">
        <v>298</v>
      </c>
      <c r="AB1" t="s">
        <v>299</v>
      </c>
      <c r="AC1" t="s">
        <v>300</v>
      </c>
      <c r="AD1" t="s">
        <v>301</v>
      </c>
      <c r="AE1" t="s">
        <v>302</v>
      </c>
      <c r="AF1" t="s">
        <v>303</v>
      </c>
      <c r="AG1" t="s">
        <v>304</v>
      </c>
      <c r="AH1" t="s">
        <v>305</v>
      </c>
      <c r="AI1" t="s">
        <v>306</v>
      </c>
      <c r="AJ1" t="s">
        <v>307</v>
      </c>
      <c r="AK1" t="s">
        <v>308</v>
      </c>
      <c r="AL1" t="s">
        <v>309</v>
      </c>
      <c r="AM1" t="s">
        <v>310</v>
      </c>
      <c r="AN1" t="s">
        <v>311</v>
      </c>
      <c r="AO1" t="s">
        <v>312</v>
      </c>
      <c r="AP1" t="s">
        <v>313</v>
      </c>
      <c r="AQ1" t="s">
        <v>314</v>
      </c>
      <c r="AR1" t="s">
        <v>315</v>
      </c>
    </row>
    <row r="2" spans="1:44">
      <c r="A2" t="s">
        <v>316</v>
      </c>
      <c r="B2" t="s">
        <v>317</v>
      </c>
      <c r="C2" t="s">
        <v>318</v>
      </c>
      <c r="D2" t="s">
        <v>319</v>
      </c>
      <c r="E2" t="s">
        <v>320</v>
      </c>
      <c r="F2" t="s">
        <v>321</v>
      </c>
      <c r="G2" t="s">
        <v>322</v>
      </c>
      <c r="H2" t="s">
        <v>323</v>
      </c>
      <c r="I2" t="s">
        <v>324</v>
      </c>
      <c r="J2" t="s">
        <v>325</v>
      </c>
      <c r="K2" t="s">
        <v>326</v>
      </c>
      <c r="L2" t="s">
        <v>322</v>
      </c>
      <c r="M2" s="434">
        <v>42917</v>
      </c>
      <c r="N2" t="s">
        <v>327</v>
      </c>
      <c r="O2" s="434">
        <v>43646</v>
      </c>
      <c r="P2" s="434"/>
      <c r="Q2" s="408"/>
      <c r="R2" t="s">
        <v>258</v>
      </c>
      <c r="S2" t="s">
        <v>328</v>
      </c>
      <c r="T2" t="s">
        <v>328</v>
      </c>
      <c r="U2" t="s">
        <v>328</v>
      </c>
      <c r="V2" s="408"/>
      <c r="W2" t="s">
        <v>329</v>
      </c>
      <c r="X2" t="s">
        <v>321</v>
      </c>
      <c r="Y2" t="s">
        <v>328</v>
      </c>
      <c r="AA2" t="s">
        <v>328</v>
      </c>
      <c r="AB2" s="408"/>
      <c r="AD2" t="s">
        <v>328</v>
      </c>
      <c r="AF2" t="s">
        <v>328</v>
      </c>
      <c r="AG2" s="408"/>
      <c r="AH2" t="s">
        <v>328</v>
      </c>
      <c r="AI2" s="408"/>
      <c r="AJ2" s="408"/>
      <c r="AK2" t="s">
        <v>328</v>
      </c>
      <c r="AL2" s="408"/>
      <c r="AM2" s="408"/>
      <c r="AN2" t="s">
        <v>328</v>
      </c>
      <c r="AP2" t="s">
        <v>328</v>
      </c>
      <c r="AQ2" t="s">
        <v>328</v>
      </c>
      <c r="AR2" t="s">
        <v>258</v>
      </c>
    </row>
    <row r="3" spans="1:44">
      <c r="A3" t="s">
        <v>330</v>
      </c>
      <c r="B3" t="s">
        <v>331</v>
      </c>
      <c r="C3" t="s">
        <v>332</v>
      </c>
      <c r="D3" t="s">
        <v>333</v>
      </c>
      <c r="E3" t="s">
        <v>334</v>
      </c>
      <c r="F3" t="s">
        <v>321</v>
      </c>
      <c r="G3" t="s">
        <v>322</v>
      </c>
      <c r="H3" t="s">
        <v>328</v>
      </c>
      <c r="I3" t="s">
        <v>335</v>
      </c>
      <c r="J3" t="s">
        <v>325</v>
      </c>
      <c r="K3" t="s">
        <v>336</v>
      </c>
      <c r="L3" t="s">
        <v>322</v>
      </c>
      <c r="M3" s="434">
        <v>42998</v>
      </c>
      <c r="N3" t="s">
        <v>337</v>
      </c>
      <c r="O3" s="434">
        <v>43362</v>
      </c>
      <c r="P3" s="434">
        <v>43404</v>
      </c>
      <c r="Q3" s="408"/>
      <c r="R3" t="s">
        <v>258</v>
      </c>
      <c r="S3" t="s">
        <v>334</v>
      </c>
      <c r="T3" t="s">
        <v>338</v>
      </c>
      <c r="U3" t="s">
        <v>328</v>
      </c>
      <c r="V3" s="408"/>
      <c r="W3" t="s">
        <v>329</v>
      </c>
      <c r="X3" t="s">
        <v>321</v>
      </c>
      <c r="Y3" t="s">
        <v>328</v>
      </c>
      <c r="AA3" t="s">
        <v>328</v>
      </c>
      <c r="AB3" s="408"/>
      <c r="AD3" t="s">
        <v>328</v>
      </c>
      <c r="AF3" t="s">
        <v>328</v>
      </c>
      <c r="AG3" s="408"/>
      <c r="AH3" t="s">
        <v>328</v>
      </c>
      <c r="AI3" s="408"/>
      <c r="AJ3" s="408"/>
      <c r="AK3" t="s">
        <v>328</v>
      </c>
      <c r="AL3" s="408"/>
      <c r="AM3" s="408"/>
      <c r="AN3" t="s">
        <v>328</v>
      </c>
      <c r="AP3" t="s">
        <v>328</v>
      </c>
      <c r="AQ3" t="s">
        <v>328</v>
      </c>
      <c r="AR3" t="s">
        <v>258</v>
      </c>
    </row>
    <row r="4" spans="1:44">
      <c r="A4" t="s">
        <v>330</v>
      </c>
      <c r="B4" t="s">
        <v>331</v>
      </c>
      <c r="C4" t="s">
        <v>339</v>
      </c>
      <c r="D4" t="s">
        <v>340</v>
      </c>
      <c r="E4" t="s">
        <v>341</v>
      </c>
      <c r="F4" t="s">
        <v>321</v>
      </c>
      <c r="G4" t="s">
        <v>322</v>
      </c>
      <c r="H4" t="s">
        <v>328</v>
      </c>
      <c r="I4" t="s">
        <v>342</v>
      </c>
      <c r="J4" t="s">
        <v>325</v>
      </c>
      <c r="K4" t="s">
        <v>343</v>
      </c>
      <c r="L4" t="s">
        <v>322</v>
      </c>
      <c r="M4" s="434">
        <v>42970</v>
      </c>
      <c r="N4" t="s">
        <v>337</v>
      </c>
      <c r="O4" s="434">
        <v>43334</v>
      </c>
      <c r="P4" s="434">
        <v>43395</v>
      </c>
      <c r="Q4" s="408"/>
      <c r="R4" t="s">
        <v>258</v>
      </c>
      <c r="S4" t="s">
        <v>341</v>
      </c>
      <c r="T4" t="s">
        <v>344</v>
      </c>
      <c r="U4" t="s">
        <v>328</v>
      </c>
      <c r="V4" s="408"/>
      <c r="W4" t="s">
        <v>329</v>
      </c>
      <c r="X4" t="s">
        <v>321</v>
      </c>
      <c r="Y4" t="s">
        <v>328</v>
      </c>
      <c r="AA4" t="s">
        <v>328</v>
      </c>
      <c r="AB4" s="408"/>
      <c r="AD4" t="s">
        <v>328</v>
      </c>
      <c r="AF4" t="s">
        <v>328</v>
      </c>
      <c r="AG4" s="408"/>
      <c r="AH4" t="s">
        <v>328</v>
      </c>
      <c r="AI4" s="408"/>
      <c r="AJ4" s="408"/>
      <c r="AK4" t="s">
        <v>328</v>
      </c>
      <c r="AL4" s="408"/>
      <c r="AM4" s="408"/>
      <c r="AN4" t="s">
        <v>328</v>
      </c>
      <c r="AP4" t="s">
        <v>328</v>
      </c>
      <c r="AQ4" t="s">
        <v>328</v>
      </c>
      <c r="AR4" t="s">
        <v>258</v>
      </c>
    </row>
    <row r="5" spans="1:44">
      <c r="A5" t="s">
        <v>330</v>
      </c>
      <c r="B5" t="s">
        <v>331</v>
      </c>
      <c r="C5" t="s">
        <v>345</v>
      </c>
      <c r="D5" t="s">
        <v>346</v>
      </c>
      <c r="E5" t="s">
        <v>347</v>
      </c>
      <c r="F5" t="s">
        <v>321</v>
      </c>
      <c r="G5" t="s">
        <v>322</v>
      </c>
      <c r="H5" t="s">
        <v>328</v>
      </c>
      <c r="I5" t="s">
        <v>348</v>
      </c>
      <c r="J5" t="s">
        <v>325</v>
      </c>
      <c r="K5" t="s">
        <v>349</v>
      </c>
      <c r="L5" t="s">
        <v>322</v>
      </c>
      <c r="M5" s="434">
        <v>42970</v>
      </c>
      <c r="N5" t="s">
        <v>337</v>
      </c>
      <c r="O5" s="434">
        <v>43334</v>
      </c>
      <c r="P5" s="434">
        <v>43434</v>
      </c>
      <c r="Q5" s="408"/>
      <c r="R5" t="s">
        <v>258</v>
      </c>
      <c r="S5" t="s">
        <v>347</v>
      </c>
      <c r="T5" t="s">
        <v>350</v>
      </c>
      <c r="U5" t="s">
        <v>328</v>
      </c>
      <c r="V5" s="408"/>
      <c r="W5" t="s">
        <v>329</v>
      </c>
      <c r="X5" t="s">
        <v>321</v>
      </c>
      <c r="Y5" t="s">
        <v>328</v>
      </c>
      <c r="AA5" t="s">
        <v>328</v>
      </c>
      <c r="AB5" s="408"/>
      <c r="AD5" t="s">
        <v>328</v>
      </c>
      <c r="AF5" t="s">
        <v>328</v>
      </c>
      <c r="AG5" s="408"/>
      <c r="AH5" t="s">
        <v>328</v>
      </c>
      <c r="AI5" s="408"/>
      <c r="AJ5" s="408"/>
      <c r="AK5" t="s">
        <v>328</v>
      </c>
      <c r="AL5" s="408"/>
      <c r="AM5" s="408"/>
      <c r="AN5" t="s">
        <v>328</v>
      </c>
      <c r="AP5" t="s">
        <v>328</v>
      </c>
      <c r="AQ5" t="s">
        <v>328</v>
      </c>
      <c r="AR5" t="s">
        <v>258</v>
      </c>
    </row>
    <row r="6" spans="1:44">
      <c r="A6" t="s">
        <v>351</v>
      </c>
      <c r="B6" t="s">
        <v>331</v>
      </c>
      <c r="C6" t="s">
        <v>352</v>
      </c>
      <c r="D6" t="s">
        <v>353</v>
      </c>
      <c r="E6" t="s">
        <v>354</v>
      </c>
      <c r="F6" t="s">
        <v>321</v>
      </c>
      <c r="G6" t="s">
        <v>322</v>
      </c>
      <c r="H6" t="s">
        <v>328</v>
      </c>
      <c r="I6" t="s">
        <v>355</v>
      </c>
      <c r="J6" t="s">
        <v>325</v>
      </c>
      <c r="K6" t="s">
        <v>356</v>
      </c>
      <c r="L6" t="s">
        <v>322</v>
      </c>
      <c r="M6" s="434">
        <v>42970</v>
      </c>
      <c r="N6" t="s">
        <v>337</v>
      </c>
      <c r="O6" s="434">
        <v>43334</v>
      </c>
      <c r="P6" s="434">
        <v>43524</v>
      </c>
      <c r="Q6" s="408"/>
      <c r="R6" t="s">
        <v>258</v>
      </c>
      <c r="S6" t="s">
        <v>357</v>
      </c>
      <c r="T6" t="s">
        <v>357</v>
      </c>
      <c r="U6" t="s">
        <v>328</v>
      </c>
      <c r="V6" s="408"/>
      <c r="W6" t="s">
        <v>329</v>
      </c>
      <c r="X6" t="s">
        <v>321</v>
      </c>
      <c r="Y6" t="s">
        <v>328</v>
      </c>
      <c r="AA6" t="s">
        <v>328</v>
      </c>
      <c r="AB6" s="408"/>
      <c r="AD6" t="s">
        <v>328</v>
      </c>
      <c r="AF6" t="s">
        <v>328</v>
      </c>
      <c r="AG6" s="408"/>
      <c r="AH6" t="s">
        <v>328</v>
      </c>
      <c r="AI6" s="408"/>
      <c r="AJ6" s="408"/>
      <c r="AK6" t="s">
        <v>328</v>
      </c>
      <c r="AL6" s="408"/>
      <c r="AM6" s="408"/>
      <c r="AN6" t="s">
        <v>328</v>
      </c>
      <c r="AP6" t="s">
        <v>328</v>
      </c>
      <c r="AQ6" t="s">
        <v>328</v>
      </c>
      <c r="AR6" t="s">
        <v>258</v>
      </c>
    </row>
    <row r="7" spans="1:44">
      <c r="A7" t="s">
        <v>351</v>
      </c>
      <c r="B7" t="s">
        <v>331</v>
      </c>
      <c r="C7" t="s">
        <v>318</v>
      </c>
      <c r="D7" t="s">
        <v>358</v>
      </c>
      <c r="E7" t="s">
        <v>359</v>
      </c>
      <c r="F7" t="s">
        <v>321</v>
      </c>
      <c r="G7" t="s">
        <v>322</v>
      </c>
      <c r="H7" t="s">
        <v>360</v>
      </c>
      <c r="I7" t="s">
        <v>361</v>
      </c>
      <c r="J7" t="s">
        <v>325</v>
      </c>
      <c r="K7" t="s">
        <v>362</v>
      </c>
      <c r="L7" t="s">
        <v>322</v>
      </c>
      <c r="M7" s="434">
        <v>42970</v>
      </c>
      <c r="N7" t="s">
        <v>337</v>
      </c>
      <c r="O7" s="434">
        <v>43334</v>
      </c>
      <c r="P7" s="434"/>
      <c r="Q7" s="408"/>
      <c r="R7" t="s">
        <v>258</v>
      </c>
      <c r="S7" t="s">
        <v>359</v>
      </c>
      <c r="T7" t="s">
        <v>363</v>
      </c>
      <c r="U7" t="s">
        <v>328</v>
      </c>
      <c r="V7" s="408"/>
      <c r="W7" t="s">
        <v>329</v>
      </c>
      <c r="X7" t="s">
        <v>321</v>
      </c>
      <c r="Y7" t="s">
        <v>328</v>
      </c>
      <c r="AA7" t="s">
        <v>328</v>
      </c>
      <c r="AB7" s="408"/>
      <c r="AD7" t="s">
        <v>328</v>
      </c>
      <c r="AF7" t="s">
        <v>328</v>
      </c>
      <c r="AG7" s="408"/>
      <c r="AH7" t="s">
        <v>328</v>
      </c>
      <c r="AI7" s="408"/>
      <c r="AJ7" s="408"/>
      <c r="AK7" t="s">
        <v>328</v>
      </c>
      <c r="AL7" s="408"/>
      <c r="AM7" s="408"/>
      <c r="AN7" t="s">
        <v>328</v>
      </c>
      <c r="AP7" t="s">
        <v>328</v>
      </c>
      <c r="AQ7" t="s">
        <v>328</v>
      </c>
      <c r="AR7" t="s">
        <v>258</v>
      </c>
    </row>
    <row r="8" spans="1:44">
      <c r="A8" t="s">
        <v>364</v>
      </c>
      <c r="B8" t="s">
        <v>331</v>
      </c>
      <c r="C8" t="s">
        <v>365</v>
      </c>
      <c r="D8" t="s">
        <v>366</v>
      </c>
      <c r="E8" t="s">
        <v>367</v>
      </c>
      <c r="F8" t="s">
        <v>321</v>
      </c>
      <c r="G8" t="s">
        <v>322</v>
      </c>
      <c r="H8" t="s">
        <v>328</v>
      </c>
      <c r="I8" t="s">
        <v>368</v>
      </c>
      <c r="J8" t="s">
        <v>325</v>
      </c>
      <c r="K8" t="s">
        <v>362</v>
      </c>
      <c r="L8" t="s">
        <v>322</v>
      </c>
      <c r="M8" s="434">
        <v>42948</v>
      </c>
      <c r="N8" t="s">
        <v>337</v>
      </c>
      <c r="O8" s="434">
        <v>43312</v>
      </c>
      <c r="P8" s="434"/>
      <c r="Q8" s="408"/>
      <c r="R8" t="s">
        <v>258</v>
      </c>
      <c r="S8" t="s">
        <v>367</v>
      </c>
      <c r="T8" t="s">
        <v>369</v>
      </c>
      <c r="U8" t="s">
        <v>328</v>
      </c>
      <c r="V8" s="408"/>
      <c r="W8" t="s">
        <v>329</v>
      </c>
      <c r="X8" t="s">
        <v>321</v>
      </c>
      <c r="Y8" t="s">
        <v>328</v>
      </c>
      <c r="AA8" t="s">
        <v>328</v>
      </c>
      <c r="AB8" s="408"/>
      <c r="AD8" t="s">
        <v>328</v>
      </c>
      <c r="AF8" t="s">
        <v>328</v>
      </c>
      <c r="AG8" s="408"/>
      <c r="AH8" t="s">
        <v>328</v>
      </c>
      <c r="AI8" s="408"/>
      <c r="AJ8" s="408"/>
      <c r="AK8" t="s">
        <v>328</v>
      </c>
      <c r="AL8" s="408"/>
      <c r="AM8" s="408"/>
      <c r="AN8" t="s">
        <v>328</v>
      </c>
      <c r="AP8" t="s">
        <v>328</v>
      </c>
      <c r="AQ8" t="s">
        <v>328</v>
      </c>
      <c r="AR8" t="s">
        <v>258</v>
      </c>
    </row>
    <row r="9" spans="1:44">
      <c r="A9" t="s">
        <v>364</v>
      </c>
      <c r="B9" t="s">
        <v>331</v>
      </c>
      <c r="C9" t="s">
        <v>370</v>
      </c>
      <c r="D9" t="s">
        <v>371</v>
      </c>
      <c r="E9" t="s">
        <v>372</v>
      </c>
      <c r="F9" t="s">
        <v>321</v>
      </c>
      <c r="G9" t="s">
        <v>322</v>
      </c>
      <c r="H9" t="s">
        <v>328</v>
      </c>
      <c r="I9" t="s">
        <v>373</v>
      </c>
      <c r="J9" t="s">
        <v>325</v>
      </c>
      <c r="K9" t="s">
        <v>374</v>
      </c>
      <c r="L9" t="s">
        <v>322</v>
      </c>
      <c r="M9" s="434">
        <v>43015</v>
      </c>
      <c r="N9" t="s">
        <v>337</v>
      </c>
      <c r="O9" s="434">
        <v>43197</v>
      </c>
      <c r="P9" s="434"/>
      <c r="Q9" s="408"/>
      <c r="R9" t="s">
        <v>258</v>
      </c>
      <c r="S9" t="s">
        <v>372</v>
      </c>
      <c r="T9" t="s">
        <v>375</v>
      </c>
      <c r="U9" t="s">
        <v>328</v>
      </c>
      <c r="V9" s="408"/>
      <c r="W9" t="s">
        <v>329</v>
      </c>
      <c r="X9" t="s">
        <v>321</v>
      </c>
      <c r="Y9" t="s">
        <v>328</v>
      </c>
      <c r="AA9" t="s">
        <v>328</v>
      </c>
      <c r="AB9" s="408"/>
      <c r="AD9" t="s">
        <v>328</v>
      </c>
      <c r="AF9" t="s">
        <v>328</v>
      </c>
      <c r="AG9" s="408"/>
      <c r="AH9" t="s">
        <v>328</v>
      </c>
      <c r="AI9" s="408"/>
      <c r="AJ9" s="408"/>
      <c r="AK9" t="s">
        <v>328</v>
      </c>
      <c r="AL9" s="408"/>
      <c r="AM9" s="408"/>
      <c r="AN9" t="s">
        <v>328</v>
      </c>
      <c r="AP9" t="s">
        <v>328</v>
      </c>
      <c r="AQ9" t="s">
        <v>328</v>
      </c>
      <c r="AR9" t="s">
        <v>258</v>
      </c>
    </row>
    <row r="10" spans="1:44">
      <c r="A10" t="s">
        <v>364</v>
      </c>
      <c r="B10" t="s">
        <v>331</v>
      </c>
      <c r="C10" t="s">
        <v>376</v>
      </c>
      <c r="D10" t="s">
        <v>377</v>
      </c>
      <c r="E10" t="s">
        <v>378</v>
      </c>
      <c r="F10" t="s">
        <v>321</v>
      </c>
      <c r="G10" t="s">
        <v>322</v>
      </c>
      <c r="H10" t="s">
        <v>328</v>
      </c>
      <c r="I10" t="s">
        <v>379</v>
      </c>
      <c r="J10" t="s">
        <v>325</v>
      </c>
      <c r="K10" t="s">
        <v>380</v>
      </c>
      <c r="L10" t="s">
        <v>322</v>
      </c>
      <c r="M10" s="434">
        <v>42948</v>
      </c>
      <c r="N10" t="s">
        <v>337</v>
      </c>
      <c r="O10" s="434">
        <v>43251</v>
      </c>
      <c r="P10" s="434"/>
      <c r="Q10" s="408"/>
      <c r="R10" t="s">
        <v>258</v>
      </c>
      <c r="S10" t="s">
        <v>378</v>
      </c>
      <c r="T10" t="s">
        <v>381</v>
      </c>
      <c r="U10" t="s">
        <v>328</v>
      </c>
      <c r="V10" s="408"/>
      <c r="W10" t="s">
        <v>329</v>
      </c>
      <c r="X10" t="s">
        <v>321</v>
      </c>
      <c r="Y10" t="s">
        <v>328</v>
      </c>
      <c r="AA10" t="s">
        <v>328</v>
      </c>
      <c r="AB10" s="408"/>
      <c r="AD10" t="s">
        <v>328</v>
      </c>
      <c r="AF10" t="s">
        <v>328</v>
      </c>
      <c r="AG10" s="408"/>
      <c r="AH10" t="s">
        <v>328</v>
      </c>
      <c r="AI10" s="408"/>
      <c r="AJ10" s="408"/>
      <c r="AK10" t="s">
        <v>328</v>
      </c>
      <c r="AL10" s="408"/>
      <c r="AM10" s="408"/>
      <c r="AN10" t="s">
        <v>328</v>
      </c>
      <c r="AP10" t="s">
        <v>328</v>
      </c>
      <c r="AQ10" t="s">
        <v>328</v>
      </c>
      <c r="AR10" t="s">
        <v>258</v>
      </c>
    </row>
    <row r="11" spans="1:44">
      <c r="A11" t="s">
        <v>364</v>
      </c>
      <c r="B11" t="s">
        <v>331</v>
      </c>
      <c r="C11" t="s">
        <v>382</v>
      </c>
      <c r="D11" t="s">
        <v>383</v>
      </c>
      <c r="E11" t="s">
        <v>384</v>
      </c>
      <c r="F11" t="s">
        <v>321</v>
      </c>
      <c r="G11" t="s">
        <v>322</v>
      </c>
      <c r="H11" t="s">
        <v>328</v>
      </c>
      <c r="I11" t="s">
        <v>368</v>
      </c>
      <c r="J11" t="s">
        <v>325</v>
      </c>
      <c r="K11" t="s">
        <v>362</v>
      </c>
      <c r="L11" t="s">
        <v>322</v>
      </c>
      <c r="M11" s="434">
        <v>42948</v>
      </c>
      <c r="N11" t="s">
        <v>337</v>
      </c>
      <c r="O11" s="434">
        <v>43312</v>
      </c>
      <c r="P11" s="434"/>
      <c r="Q11" s="408"/>
      <c r="R11" t="s">
        <v>258</v>
      </c>
      <c r="S11" t="s">
        <v>384</v>
      </c>
      <c r="T11" t="s">
        <v>385</v>
      </c>
      <c r="U11" t="s">
        <v>328</v>
      </c>
      <c r="V11" s="408"/>
      <c r="W11" t="s">
        <v>329</v>
      </c>
      <c r="X11" t="s">
        <v>321</v>
      </c>
      <c r="Y11" t="s">
        <v>328</v>
      </c>
      <c r="AA11" t="s">
        <v>328</v>
      </c>
      <c r="AB11" s="408"/>
      <c r="AD11" t="s">
        <v>328</v>
      </c>
      <c r="AF11" t="s">
        <v>328</v>
      </c>
      <c r="AG11" s="408"/>
      <c r="AH11" t="s">
        <v>328</v>
      </c>
      <c r="AI11" s="408"/>
      <c r="AJ11" s="408"/>
      <c r="AK11" t="s">
        <v>328</v>
      </c>
      <c r="AL11" s="408"/>
      <c r="AM11" s="408"/>
      <c r="AN11" t="s">
        <v>328</v>
      </c>
      <c r="AP11" t="s">
        <v>328</v>
      </c>
      <c r="AQ11" t="s">
        <v>328</v>
      </c>
      <c r="AR11" t="s">
        <v>258</v>
      </c>
    </row>
    <row r="12" spans="1:44">
      <c r="A12" t="s">
        <v>364</v>
      </c>
      <c r="B12" t="s">
        <v>331</v>
      </c>
      <c r="C12" t="s">
        <v>332</v>
      </c>
      <c r="D12" t="s">
        <v>386</v>
      </c>
      <c r="E12" t="s">
        <v>387</v>
      </c>
      <c r="F12" t="s">
        <v>321</v>
      </c>
      <c r="G12" t="s">
        <v>322</v>
      </c>
      <c r="H12" t="s">
        <v>328</v>
      </c>
      <c r="I12" t="s">
        <v>388</v>
      </c>
      <c r="J12" t="s">
        <v>325</v>
      </c>
      <c r="K12" t="s">
        <v>362</v>
      </c>
      <c r="L12" t="s">
        <v>322</v>
      </c>
      <c r="M12" s="434">
        <v>42979</v>
      </c>
      <c r="N12" t="s">
        <v>337</v>
      </c>
      <c r="O12" s="434">
        <v>43343</v>
      </c>
      <c r="P12" s="434"/>
      <c r="Q12" s="408"/>
      <c r="R12" t="s">
        <v>258</v>
      </c>
      <c r="S12" t="s">
        <v>387</v>
      </c>
      <c r="T12" t="s">
        <v>389</v>
      </c>
      <c r="U12" t="s">
        <v>328</v>
      </c>
      <c r="V12" s="408"/>
      <c r="W12" t="s">
        <v>329</v>
      </c>
      <c r="X12" t="s">
        <v>321</v>
      </c>
      <c r="Y12" t="s">
        <v>328</v>
      </c>
      <c r="AA12" t="s">
        <v>328</v>
      </c>
      <c r="AB12" s="408"/>
      <c r="AD12" t="s">
        <v>328</v>
      </c>
      <c r="AF12" t="s">
        <v>328</v>
      </c>
      <c r="AG12" s="408"/>
      <c r="AH12" t="s">
        <v>328</v>
      </c>
      <c r="AI12" s="408"/>
      <c r="AJ12" s="408"/>
      <c r="AK12" t="s">
        <v>328</v>
      </c>
      <c r="AL12" s="408"/>
      <c r="AM12" s="408"/>
      <c r="AN12" t="s">
        <v>328</v>
      </c>
      <c r="AP12" t="s">
        <v>328</v>
      </c>
      <c r="AQ12" t="s">
        <v>328</v>
      </c>
      <c r="AR12" t="s">
        <v>258</v>
      </c>
    </row>
    <row r="13" spans="1:44">
      <c r="A13" t="s">
        <v>364</v>
      </c>
      <c r="B13" t="s">
        <v>331</v>
      </c>
      <c r="C13" t="s">
        <v>390</v>
      </c>
      <c r="D13" t="s">
        <v>391</v>
      </c>
      <c r="E13" t="s">
        <v>392</v>
      </c>
      <c r="F13" t="s">
        <v>321</v>
      </c>
      <c r="G13" t="s">
        <v>322</v>
      </c>
      <c r="H13" t="s">
        <v>328</v>
      </c>
      <c r="I13" t="s">
        <v>393</v>
      </c>
      <c r="J13" t="s">
        <v>325</v>
      </c>
      <c r="K13" t="s">
        <v>394</v>
      </c>
      <c r="L13" t="s">
        <v>322</v>
      </c>
      <c r="M13" s="434">
        <v>42979</v>
      </c>
      <c r="N13" t="s">
        <v>337</v>
      </c>
      <c r="O13" s="434">
        <v>43159</v>
      </c>
      <c r="P13" s="434">
        <v>43190</v>
      </c>
      <c r="Q13" s="408"/>
      <c r="R13" t="s">
        <v>258</v>
      </c>
      <c r="S13" t="s">
        <v>392</v>
      </c>
      <c r="T13" t="s">
        <v>395</v>
      </c>
      <c r="U13" t="s">
        <v>328</v>
      </c>
      <c r="V13" s="408"/>
      <c r="W13" t="s">
        <v>329</v>
      </c>
      <c r="X13" t="s">
        <v>321</v>
      </c>
      <c r="Y13" t="s">
        <v>328</v>
      </c>
      <c r="AA13" t="s">
        <v>328</v>
      </c>
      <c r="AB13" s="408"/>
      <c r="AD13" t="s">
        <v>328</v>
      </c>
      <c r="AF13" t="s">
        <v>328</v>
      </c>
      <c r="AG13" s="408"/>
      <c r="AH13" t="s">
        <v>328</v>
      </c>
      <c r="AI13" s="408"/>
      <c r="AJ13" s="408"/>
      <c r="AK13" t="s">
        <v>328</v>
      </c>
      <c r="AL13" s="408"/>
      <c r="AM13" s="408"/>
      <c r="AN13" t="s">
        <v>328</v>
      </c>
      <c r="AP13" t="s">
        <v>328</v>
      </c>
      <c r="AQ13" t="s">
        <v>328</v>
      </c>
      <c r="AR13" t="s">
        <v>258</v>
      </c>
    </row>
    <row r="14" spans="1:44">
      <c r="A14" t="s">
        <v>364</v>
      </c>
      <c r="B14" t="s">
        <v>331</v>
      </c>
      <c r="C14" t="s">
        <v>339</v>
      </c>
      <c r="D14" t="s">
        <v>396</v>
      </c>
      <c r="E14" t="s">
        <v>397</v>
      </c>
      <c r="F14" t="s">
        <v>321</v>
      </c>
      <c r="G14" t="s">
        <v>322</v>
      </c>
      <c r="H14" t="s">
        <v>328</v>
      </c>
      <c r="I14" t="s">
        <v>388</v>
      </c>
      <c r="J14" t="s">
        <v>325</v>
      </c>
      <c r="K14" t="s">
        <v>362</v>
      </c>
      <c r="L14" t="s">
        <v>322</v>
      </c>
      <c r="M14" s="434">
        <v>42979</v>
      </c>
      <c r="N14" t="s">
        <v>337</v>
      </c>
      <c r="O14" s="434">
        <v>43343</v>
      </c>
      <c r="P14" s="434"/>
      <c r="Q14" s="408"/>
      <c r="R14" t="s">
        <v>258</v>
      </c>
      <c r="S14" t="s">
        <v>397</v>
      </c>
      <c r="T14" t="s">
        <v>398</v>
      </c>
      <c r="U14" t="s">
        <v>328</v>
      </c>
      <c r="V14" s="408"/>
      <c r="W14" t="s">
        <v>329</v>
      </c>
      <c r="X14" t="s">
        <v>321</v>
      </c>
      <c r="Y14" t="s">
        <v>328</v>
      </c>
      <c r="AA14" t="s">
        <v>328</v>
      </c>
      <c r="AB14" s="408"/>
      <c r="AD14" t="s">
        <v>328</v>
      </c>
      <c r="AF14" t="s">
        <v>328</v>
      </c>
      <c r="AG14" s="408"/>
      <c r="AH14" t="s">
        <v>328</v>
      </c>
      <c r="AI14" s="408"/>
      <c r="AJ14" s="408"/>
      <c r="AK14" t="s">
        <v>328</v>
      </c>
      <c r="AL14" s="408"/>
      <c r="AM14" s="408"/>
      <c r="AN14" t="s">
        <v>328</v>
      </c>
      <c r="AP14" t="s">
        <v>328</v>
      </c>
      <c r="AQ14" t="s">
        <v>328</v>
      </c>
      <c r="AR14" t="s">
        <v>258</v>
      </c>
    </row>
    <row r="15" spans="1:44">
      <c r="A15" t="s">
        <v>364</v>
      </c>
      <c r="B15" t="s">
        <v>331</v>
      </c>
      <c r="C15" t="s">
        <v>399</v>
      </c>
      <c r="D15" t="s">
        <v>400</v>
      </c>
      <c r="E15" t="s">
        <v>401</v>
      </c>
      <c r="F15" t="s">
        <v>321</v>
      </c>
      <c r="G15" t="s">
        <v>322</v>
      </c>
      <c r="H15" t="s">
        <v>328</v>
      </c>
      <c r="I15" t="s">
        <v>402</v>
      </c>
      <c r="J15" t="s">
        <v>325</v>
      </c>
      <c r="K15" t="s">
        <v>403</v>
      </c>
      <c r="L15" t="s">
        <v>322</v>
      </c>
      <c r="M15" s="434">
        <v>42948</v>
      </c>
      <c r="N15" t="s">
        <v>337</v>
      </c>
      <c r="O15" s="434">
        <v>43250</v>
      </c>
      <c r="P15" s="434"/>
      <c r="Q15" s="408"/>
      <c r="R15" t="s">
        <v>258</v>
      </c>
      <c r="S15" t="s">
        <v>401</v>
      </c>
      <c r="T15" t="s">
        <v>404</v>
      </c>
      <c r="U15" t="s">
        <v>328</v>
      </c>
      <c r="V15" s="408"/>
      <c r="W15" t="s">
        <v>329</v>
      </c>
      <c r="X15" t="s">
        <v>321</v>
      </c>
      <c r="Y15" t="s">
        <v>328</v>
      </c>
      <c r="AA15" t="s">
        <v>328</v>
      </c>
      <c r="AB15" s="408"/>
      <c r="AD15" t="s">
        <v>328</v>
      </c>
      <c r="AF15" t="s">
        <v>328</v>
      </c>
      <c r="AG15" s="408"/>
      <c r="AH15" t="s">
        <v>328</v>
      </c>
      <c r="AI15" s="408"/>
      <c r="AJ15" s="408"/>
      <c r="AK15" t="s">
        <v>328</v>
      </c>
      <c r="AL15" s="408"/>
      <c r="AM15" s="408"/>
      <c r="AN15" t="s">
        <v>328</v>
      </c>
      <c r="AP15" t="s">
        <v>328</v>
      </c>
      <c r="AQ15" t="s">
        <v>328</v>
      </c>
      <c r="AR15" t="s">
        <v>258</v>
      </c>
    </row>
    <row r="16" spans="1:44">
      <c r="A16" t="s">
        <v>364</v>
      </c>
      <c r="B16" t="s">
        <v>331</v>
      </c>
      <c r="C16" t="s">
        <v>405</v>
      </c>
      <c r="D16" t="s">
        <v>406</v>
      </c>
      <c r="E16" t="s">
        <v>407</v>
      </c>
      <c r="F16" t="s">
        <v>321</v>
      </c>
      <c r="G16" t="s">
        <v>322</v>
      </c>
      <c r="H16" t="s">
        <v>328</v>
      </c>
      <c r="I16" t="s">
        <v>368</v>
      </c>
      <c r="J16" t="s">
        <v>325</v>
      </c>
      <c r="K16" t="s">
        <v>408</v>
      </c>
      <c r="L16" t="s">
        <v>322</v>
      </c>
      <c r="M16" s="434">
        <v>42976</v>
      </c>
      <c r="N16" t="s">
        <v>337</v>
      </c>
      <c r="O16" s="434">
        <v>43312</v>
      </c>
      <c r="P16" s="434"/>
      <c r="Q16" s="408"/>
      <c r="R16" t="s">
        <v>258</v>
      </c>
      <c r="S16" t="s">
        <v>407</v>
      </c>
      <c r="T16" t="s">
        <v>409</v>
      </c>
      <c r="U16" t="s">
        <v>328</v>
      </c>
      <c r="V16" s="408"/>
      <c r="W16" t="s">
        <v>329</v>
      </c>
      <c r="X16" t="s">
        <v>321</v>
      </c>
      <c r="Y16" t="s">
        <v>328</v>
      </c>
      <c r="AA16" t="s">
        <v>328</v>
      </c>
      <c r="AB16" s="408"/>
      <c r="AD16" t="s">
        <v>328</v>
      </c>
      <c r="AF16" t="s">
        <v>328</v>
      </c>
      <c r="AG16" s="408"/>
      <c r="AH16" t="s">
        <v>328</v>
      </c>
      <c r="AI16" s="408"/>
      <c r="AJ16" s="408"/>
      <c r="AK16" t="s">
        <v>328</v>
      </c>
      <c r="AL16" s="408"/>
      <c r="AM16" s="408"/>
      <c r="AN16" t="s">
        <v>328</v>
      </c>
      <c r="AP16" t="s">
        <v>328</v>
      </c>
      <c r="AQ16" t="s">
        <v>328</v>
      </c>
      <c r="AR16" t="s">
        <v>258</v>
      </c>
    </row>
    <row r="17" spans="1:44">
      <c r="A17" t="s">
        <v>364</v>
      </c>
      <c r="B17" t="s">
        <v>331</v>
      </c>
      <c r="C17" t="s">
        <v>410</v>
      </c>
      <c r="D17" t="s">
        <v>411</v>
      </c>
      <c r="E17" t="s">
        <v>412</v>
      </c>
      <c r="F17" t="s">
        <v>321</v>
      </c>
      <c r="G17" t="s">
        <v>322</v>
      </c>
      <c r="H17" t="s">
        <v>328</v>
      </c>
      <c r="I17" t="s">
        <v>393</v>
      </c>
      <c r="J17" t="s">
        <v>325</v>
      </c>
      <c r="K17" t="s">
        <v>413</v>
      </c>
      <c r="L17" t="s">
        <v>322</v>
      </c>
      <c r="M17" s="434">
        <v>42917</v>
      </c>
      <c r="N17" t="s">
        <v>337</v>
      </c>
      <c r="O17" s="434">
        <v>43100</v>
      </c>
      <c r="P17" s="434">
        <v>43190</v>
      </c>
      <c r="Q17" s="408"/>
      <c r="R17" t="s">
        <v>258</v>
      </c>
      <c r="S17" t="s">
        <v>412</v>
      </c>
      <c r="T17" t="s">
        <v>414</v>
      </c>
      <c r="U17" t="s">
        <v>328</v>
      </c>
      <c r="V17" s="408"/>
      <c r="W17" t="s">
        <v>329</v>
      </c>
      <c r="X17" t="s">
        <v>321</v>
      </c>
      <c r="Y17" t="s">
        <v>328</v>
      </c>
      <c r="AA17" t="s">
        <v>328</v>
      </c>
      <c r="AB17" s="408"/>
      <c r="AD17" t="s">
        <v>328</v>
      </c>
      <c r="AF17" t="s">
        <v>328</v>
      </c>
      <c r="AG17" s="408"/>
      <c r="AH17" t="s">
        <v>328</v>
      </c>
      <c r="AI17" s="408"/>
      <c r="AJ17" s="408"/>
      <c r="AK17" t="s">
        <v>328</v>
      </c>
      <c r="AL17" s="408"/>
      <c r="AM17" s="408"/>
      <c r="AN17" t="s">
        <v>328</v>
      </c>
      <c r="AP17" t="s">
        <v>328</v>
      </c>
      <c r="AQ17" t="s">
        <v>328</v>
      </c>
      <c r="AR17" t="s">
        <v>258</v>
      </c>
    </row>
    <row r="18" spans="1:44">
      <c r="A18" t="s">
        <v>364</v>
      </c>
      <c r="B18" t="s">
        <v>331</v>
      </c>
      <c r="C18" t="s">
        <v>415</v>
      </c>
      <c r="D18" t="s">
        <v>416</v>
      </c>
      <c r="E18" t="s">
        <v>417</v>
      </c>
      <c r="F18" t="s">
        <v>321</v>
      </c>
      <c r="G18" t="s">
        <v>322</v>
      </c>
      <c r="H18" t="s">
        <v>328</v>
      </c>
      <c r="I18" t="s">
        <v>368</v>
      </c>
      <c r="J18" t="s">
        <v>325</v>
      </c>
      <c r="K18" t="s">
        <v>362</v>
      </c>
      <c r="L18" t="s">
        <v>322</v>
      </c>
      <c r="M18" s="434">
        <v>42948</v>
      </c>
      <c r="N18" t="s">
        <v>337</v>
      </c>
      <c r="O18" s="434">
        <v>43312</v>
      </c>
      <c r="P18" s="434"/>
      <c r="Q18" s="408"/>
      <c r="R18" t="s">
        <v>258</v>
      </c>
      <c r="S18" t="s">
        <v>417</v>
      </c>
      <c r="T18" t="s">
        <v>418</v>
      </c>
      <c r="U18" t="s">
        <v>328</v>
      </c>
      <c r="V18" s="408"/>
      <c r="W18" t="s">
        <v>329</v>
      </c>
      <c r="X18" t="s">
        <v>321</v>
      </c>
      <c r="Y18" t="s">
        <v>328</v>
      </c>
      <c r="AA18" t="s">
        <v>328</v>
      </c>
      <c r="AB18" s="408"/>
      <c r="AD18" t="s">
        <v>328</v>
      </c>
      <c r="AF18" t="s">
        <v>328</v>
      </c>
      <c r="AG18" s="408"/>
      <c r="AH18" t="s">
        <v>328</v>
      </c>
      <c r="AI18" s="408"/>
      <c r="AJ18" s="408"/>
      <c r="AK18" t="s">
        <v>328</v>
      </c>
      <c r="AL18" s="408"/>
      <c r="AM18" s="408"/>
      <c r="AN18" t="s">
        <v>328</v>
      </c>
      <c r="AP18" t="s">
        <v>328</v>
      </c>
      <c r="AQ18" t="s">
        <v>328</v>
      </c>
      <c r="AR18" t="s">
        <v>258</v>
      </c>
    </row>
    <row r="19" spans="1:44">
      <c r="A19" t="s">
        <v>364</v>
      </c>
      <c r="B19" t="s">
        <v>331</v>
      </c>
      <c r="C19" t="s">
        <v>419</v>
      </c>
      <c r="D19" t="s">
        <v>420</v>
      </c>
      <c r="E19" t="s">
        <v>421</v>
      </c>
      <c r="F19" t="s">
        <v>321</v>
      </c>
      <c r="G19" t="s">
        <v>322</v>
      </c>
      <c r="H19" t="s">
        <v>328</v>
      </c>
      <c r="I19" t="s">
        <v>379</v>
      </c>
      <c r="J19" t="s">
        <v>325</v>
      </c>
      <c r="K19" t="s">
        <v>380</v>
      </c>
      <c r="L19" t="s">
        <v>322</v>
      </c>
      <c r="M19" s="434">
        <v>42948</v>
      </c>
      <c r="N19" t="s">
        <v>337</v>
      </c>
      <c r="O19" s="434">
        <v>43251</v>
      </c>
      <c r="P19" s="434"/>
      <c r="Q19" s="408"/>
      <c r="R19" t="s">
        <v>258</v>
      </c>
      <c r="S19" t="s">
        <v>421</v>
      </c>
      <c r="T19" t="s">
        <v>422</v>
      </c>
      <c r="U19" t="s">
        <v>328</v>
      </c>
      <c r="V19" s="408"/>
      <c r="W19" t="s">
        <v>329</v>
      </c>
      <c r="X19" t="s">
        <v>321</v>
      </c>
      <c r="Y19" t="s">
        <v>328</v>
      </c>
      <c r="AA19" t="s">
        <v>328</v>
      </c>
      <c r="AB19" s="408"/>
      <c r="AD19" t="s">
        <v>328</v>
      </c>
      <c r="AF19" t="s">
        <v>328</v>
      </c>
      <c r="AG19" s="408"/>
      <c r="AH19" t="s">
        <v>328</v>
      </c>
      <c r="AI19" s="408"/>
      <c r="AJ19" s="408"/>
      <c r="AK19" t="s">
        <v>328</v>
      </c>
      <c r="AL19" s="408"/>
      <c r="AM19" s="408"/>
      <c r="AN19" t="s">
        <v>328</v>
      </c>
      <c r="AP19" t="s">
        <v>328</v>
      </c>
      <c r="AQ19" t="s">
        <v>328</v>
      </c>
      <c r="AR19" t="s">
        <v>258</v>
      </c>
    </row>
    <row r="20" spans="1:44">
      <c r="A20" t="s">
        <v>423</v>
      </c>
      <c r="B20" t="s">
        <v>331</v>
      </c>
      <c r="C20" t="s">
        <v>405</v>
      </c>
      <c r="D20" t="s">
        <v>424</v>
      </c>
      <c r="E20" t="s">
        <v>425</v>
      </c>
      <c r="F20" t="s">
        <v>321</v>
      </c>
      <c r="G20" t="s">
        <v>322</v>
      </c>
      <c r="H20" t="s">
        <v>328</v>
      </c>
      <c r="I20" t="s">
        <v>361</v>
      </c>
      <c r="J20" t="s">
        <v>325</v>
      </c>
      <c r="K20" t="s">
        <v>362</v>
      </c>
      <c r="L20" t="s">
        <v>322</v>
      </c>
      <c r="M20" s="434">
        <v>42970</v>
      </c>
      <c r="N20" t="s">
        <v>337</v>
      </c>
      <c r="O20" s="434">
        <v>43334</v>
      </c>
      <c r="P20" s="434"/>
      <c r="Q20" s="408"/>
      <c r="R20" t="s">
        <v>258</v>
      </c>
      <c r="S20" t="s">
        <v>425</v>
      </c>
      <c r="T20" t="s">
        <v>426</v>
      </c>
      <c r="U20" t="s">
        <v>328</v>
      </c>
      <c r="V20" s="408"/>
      <c r="W20" t="s">
        <v>329</v>
      </c>
      <c r="X20" t="s">
        <v>321</v>
      </c>
      <c r="Y20" t="s">
        <v>328</v>
      </c>
      <c r="AA20" t="s">
        <v>328</v>
      </c>
      <c r="AB20" s="408"/>
      <c r="AD20" t="s">
        <v>328</v>
      </c>
      <c r="AF20" t="s">
        <v>328</v>
      </c>
      <c r="AG20" s="408"/>
      <c r="AH20" t="s">
        <v>328</v>
      </c>
      <c r="AI20" s="408"/>
      <c r="AJ20" s="408"/>
      <c r="AK20" t="s">
        <v>328</v>
      </c>
      <c r="AL20" s="408"/>
      <c r="AM20" s="408"/>
      <c r="AN20" t="s">
        <v>328</v>
      </c>
      <c r="AP20" t="s">
        <v>328</v>
      </c>
      <c r="AQ20" t="s">
        <v>328</v>
      </c>
      <c r="AR20" t="s">
        <v>258</v>
      </c>
    </row>
    <row r="21" spans="1:44">
      <c r="A21" t="s">
        <v>330</v>
      </c>
      <c r="B21" t="s">
        <v>331</v>
      </c>
      <c r="C21" t="s">
        <v>318</v>
      </c>
      <c r="D21" t="s">
        <v>427</v>
      </c>
      <c r="E21" t="s">
        <v>428</v>
      </c>
      <c r="F21" t="s">
        <v>321</v>
      </c>
      <c r="G21" t="s">
        <v>322</v>
      </c>
      <c r="H21" t="s">
        <v>429</v>
      </c>
      <c r="I21" t="s">
        <v>430</v>
      </c>
      <c r="J21" t="s">
        <v>325</v>
      </c>
      <c r="K21" t="s">
        <v>431</v>
      </c>
      <c r="L21" t="s">
        <v>322</v>
      </c>
      <c r="M21" s="434">
        <v>42971</v>
      </c>
      <c r="N21" t="s">
        <v>337</v>
      </c>
      <c r="O21" s="434">
        <v>43335</v>
      </c>
      <c r="P21" s="434">
        <v>43403</v>
      </c>
      <c r="Q21" s="408"/>
      <c r="R21" t="s">
        <v>258</v>
      </c>
      <c r="S21" t="s">
        <v>432</v>
      </c>
      <c r="T21" t="s">
        <v>433</v>
      </c>
      <c r="U21" t="s">
        <v>328</v>
      </c>
      <c r="V21" s="408"/>
      <c r="W21" t="s">
        <v>329</v>
      </c>
      <c r="X21" t="s">
        <v>321</v>
      </c>
      <c r="Y21" t="s">
        <v>328</v>
      </c>
      <c r="AA21" t="s">
        <v>328</v>
      </c>
      <c r="AB21" s="408"/>
      <c r="AD21" t="s">
        <v>328</v>
      </c>
      <c r="AF21" t="s">
        <v>328</v>
      </c>
      <c r="AG21" s="408"/>
      <c r="AH21" t="s">
        <v>328</v>
      </c>
      <c r="AI21" s="408"/>
      <c r="AJ21" s="408"/>
      <c r="AK21" t="s">
        <v>328</v>
      </c>
      <c r="AL21" s="408"/>
      <c r="AM21" s="408"/>
      <c r="AN21" t="s">
        <v>328</v>
      </c>
      <c r="AP21" t="s">
        <v>328</v>
      </c>
      <c r="AQ21" t="s">
        <v>328</v>
      </c>
      <c r="AR21" t="s">
        <v>258</v>
      </c>
    </row>
    <row r="22" spans="1:44">
      <c r="A22" t="s">
        <v>434</v>
      </c>
      <c r="B22" t="s">
        <v>331</v>
      </c>
      <c r="C22" t="s">
        <v>352</v>
      </c>
      <c r="D22" t="s">
        <v>435</v>
      </c>
      <c r="E22" t="s">
        <v>436</v>
      </c>
      <c r="F22" t="s">
        <v>321</v>
      </c>
      <c r="G22" t="s">
        <v>322</v>
      </c>
      <c r="H22" t="s">
        <v>328</v>
      </c>
      <c r="I22" t="s">
        <v>437</v>
      </c>
      <c r="J22" t="s">
        <v>325</v>
      </c>
      <c r="K22" t="s">
        <v>438</v>
      </c>
      <c r="L22" t="s">
        <v>322</v>
      </c>
      <c r="M22" s="434">
        <v>42979</v>
      </c>
      <c r="N22" t="s">
        <v>337</v>
      </c>
      <c r="O22" s="434">
        <v>43159</v>
      </c>
      <c r="P22" s="434">
        <v>43373</v>
      </c>
      <c r="Q22" s="408"/>
      <c r="R22" t="s">
        <v>258</v>
      </c>
      <c r="S22" t="s">
        <v>436</v>
      </c>
      <c r="T22" t="s">
        <v>439</v>
      </c>
      <c r="U22" t="s">
        <v>328</v>
      </c>
      <c r="V22" s="408"/>
      <c r="W22" t="s">
        <v>329</v>
      </c>
      <c r="X22" t="s">
        <v>321</v>
      </c>
      <c r="Y22" t="s">
        <v>328</v>
      </c>
      <c r="AA22" t="s">
        <v>328</v>
      </c>
      <c r="AB22" s="408"/>
      <c r="AD22" t="s">
        <v>328</v>
      </c>
      <c r="AF22" t="s">
        <v>328</v>
      </c>
      <c r="AG22" s="408"/>
      <c r="AH22" t="s">
        <v>328</v>
      </c>
      <c r="AI22" s="408"/>
      <c r="AJ22" s="408"/>
      <c r="AK22" t="s">
        <v>328</v>
      </c>
      <c r="AL22" s="408"/>
      <c r="AM22" s="408"/>
      <c r="AN22" t="s">
        <v>328</v>
      </c>
      <c r="AP22" t="s">
        <v>328</v>
      </c>
      <c r="AQ22" t="s">
        <v>328</v>
      </c>
      <c r="AR22" t="s">
        <v>258</v>
      </c>
    </row>
    <row r="23" spans="1:44">
      <c r="A23" t="s">
        <v>440</v>
      </c>
      <c r="B23" t="s">
        <v>331</v>
      </c>
      <c r="C23" t="s">
        <v>441</v>
      </c>
      <c r="D23" t="s">
        <v>442</v>
      </c>
      <c r="E23" t="s">
        <v>443</v>
      </c>
      <c r="F23" t="s">
        <v>321</v>
      </c>
      <c r="G23" t="s">
        <v>322</v>
      </c>
      <c r="H23" t="s">
        <v>328</v>
      </c>
      <c r="I23" t="s">
        <v>444</v>
      </c>
      <c r="J23" t="s">
        <v>325</v>
      </c>
      <c r="K23" t="s">
        <v>362</v>
      </c>
      <c r="L23" t="s">
        <v>322</v>
      </c>
      <c r="M23" s="434">
        <v>43034</v>
      </c>
      <c r="N23" t="s">
        <v>337</v>
      </c>
      <c r="O23" s="434">
        <v>43398</v>
      </c>
      <c r="P23" s="434"/>
      <c r="Q23" s="408"/>
      <c r="R23" t="s">
        <v>258</v>
      </c>
      <c r="S23" t="s">
        <v>443</v>
      </c>
      <c r="T23" t="s">
        <v>445</v>
      </c>
      <c r="U23" t="s">
        <v>328</v>
      </c>
      <c r="V23" s="408"/>
      <c r="W23" t="s">
        <v>329</v>
      </c>
      <c r="X23" t="s">
        <v>321</v>
      </c>
      <c r="Y23" t="s">
        <v>328</v>
      </c>
      <c r="AA23" t="s">
        <v>328</v>
      </c>
      <c r="AB23" s="408"/>
      <c r="AD23" t="s">
        <v>328</v>
      </c>
      <c r="AF23" t="s">
        <v>328</v>
      </c>
      <c r="AG23" s="408"/>
      <c r="AH23" t="s">
        <v>328</v>
      </c>
      <c r="AI23" s="408"/>
      <c r="AJ23" s="408"/>
      <c r="AK23" t="s">
        <v>328</v>
      </c>
      <c r="AL23" s="408"/>
      <c r="AM23" s="408"/>
      <c r="AN23" t="s">
        <v>328</v>
      </c>
      <c r="AP23" t="s">
        <v>328</v>
      </c>
      <c r="AQ23" t="s">
        <v>328</v>
      </c>
      <c r="AR23" t="s">
        <v>258</v>
      </c>
    </row>
    <row r="24" spans="1:44">
      <c r="A24" t="s">
        <v>440</v>
      </c>
      <c r="B24" t="s">
        <v>331</v>
      </c>
      <c r="C24" t="s">
        <v>446</v>
      </c>
      <c r="D24" t="s">
        <v>447</v>
      </c>
      <c r="E24" t="s">
        <v>448</v>
      </c>
      <c r="F24" t="s">
        <v>321</v>
      </c>
      <c r="G24" t="s">
        <v>322</v>
      </c>
      <c r="H24" t="s">
        <v>328</v>
      </c>
      <c r="I24" t="s">
        <v>444</v>
      </c>
      <c r="J24" t="s">
        <v>325</v>
      </c>
      <c r="K24" t="s">
        <v>362</v>
      </c>
      <c r="L24" t="s">
        <v>322</v>
      </c>
      <c r="M24" s="434">
        <v>43034</v>
      </c>
      <c r="N24" t="s">
        <v>337</v>
      </c>
      <c r="O24" s="434">
        <v>43398</v>
      </c>
      <c r="P24" s="434"/>
      <c r="Q24" s="408"/>
      <c r="R24" t="s">
        <v>258</v>
      </c>
      <c r="S24" t="s">
        <v>448</v>
      </c>
      <c r="T24" t="s">
        <v>449</v>
      </c>
      <c r="U24" t="s">
        <v>328</v>
      </c>
      <c r="V24" s="408"/>
      <c r="W24" t="s">
        <v>329</v>
      </c>
      <c r="X24" t="s">
        <v>321</v>
      </c>
      <c r="Y24" t="s">
        <v>328</v>
      </c>
      <c r="AA24" t="s">
        <v>328</v>
      </c>
      <c r="AB24" s="408"/>
      <c r="AD24" t="s">
        <v>328</v>
      </c>
      <c r="AF24" t="s">
        <v>328</v>
      </c>
      <c r="AG24" s="408"/>
      <c r="AH24" t="s">
        <v>328</v>
      </c>
      <c r="AI24" s="408"/>
      <c r="AJ24" s="408"/>
      <c r="AK24" t="s">
        <v>328</v>
      </c>
      <c r="AL24" s="408"/>
      <c r="AM24" s="408"/>
      <c r="AN24" t="s">
        <v>328</v>
      </c>
      <c r="AP24" t="s">
        <v>328</v>
      </c>
      <c r="AQ24" t="s">
        <v>328</v>
      </c>
      <c r="AR24" t="s">
        <v>258</v>
      </c>
    </row>
    <row r="25" spans="1:44">
      <c r="A25" t="s">
        <v>440</v>
      </c>
      <c r="B25" t="s">
        <v>331</v>
      </c>
      <c r="C25" t="s">
        <v>339</v>
      </c>
      <c r="D25" t="s">
        <v>450</v>
      </c>
      <c r="E25" t="s">
        <v>451</v>
      </c>
      <c r="F25" t="s">
        <v>321</v>
      </c>
      <c r="G25" t="s">
        <v>322</v>
      </c>
      <c r="H25" t="s">
        <v>328</v>
      </c>
      <c r="I25" t="s">
        <v>430</v>
      </c>
      <c r="J25" t="s">
        <v>325</v>
      </c>
      <c r="K25" t="s">
        <v>362</v>
      </c>
      <c r="L25" t="s">
        <v>322</v>
      </c>
      <c r="M25" s="434">
        <v>43039</v>
      </c>
      <c r="N25" t="s">
        <v>337</v>
      </c>
      <c r="O25" s="434">
        <v>43403</v>
      </c>
      <c r="P25" s="434"/>
      <c r="Q25" s="408"/>
      <c r="R25" t="s">
        <v>258</v>
      </c>
      <c r="S25" t="s">
        <v>451</v>
      </c>
      <c r="T25" t="s">
        <v>452</v>
      </c>
      <c r="U25" t="s">
        <v>328</v>
      </c>
      <c r="V25" s="408"/>
      <c r="W25" t="s">
        <v>329</v>
      </c>
      <c r="X25" t="s">
        <v>321</v>
      </c>
      <c r="Y25" t="s">
        <v>328</v>
      </c>
      <c r="AA25" t="s">
        <v>328</v>
      </c>
      <c r="AB25" s="408"/>
      <c r="AD25" t="s">
        <v>328</v>
      </c>
      <c r="AF25" t="s">
        <v>328</v>
      </c>
      <c r="AG25" s="408"/>
      <c r="AH25" t="s">
        <v>328</v>
      </c>
      <c r="AI25" s="408"/>
      <c r="AJ25" s="408"/>
      <c r="AK25" t="s">
        <v>328</v>
      </c>
      <c r="AL25" s="408"/>
      <c r="AM25" s="408"/>
      <c r="AN25" t="s">
        <v>328</v>
      </c>
      <c r="AP25" t="s">
        <v>328</v>
      </c>
      <c r="AQ25" t="s">
        <v>328</v>
      </c>
      <c r="AR25" t="s">
        <v>258</v>
      </c>
    </row>
    <row r="26" spans="1:44">
      <c r="A26" t="s">
        <v>440</v>
      </c>
      <c r="B26" t="s">
        <v>331</v>
      </c>
      <c r="C26" t="s">
        <v>345</v>
      </c>
      <c r="D26" t="s">
        <v>453</v>
      </c>
      <c r="E26" t="s">
        <v>454</v>
      </c>
      <c r="F26" t="s">
        <v>321</v>
      </c>
      <c r="G26" t="s">
        <v>322</v>
      </c>
      <c r="H26" t="s">
        <v>328</v>
      </c>
      <c r="I26" t="s">
        <v>455</v>
      </c>
      <c r="J26" t="s">
        <v>325</v>
      </c>
      <c r="K26" t="s">
        <v>362</v>
      </c>
      <c r="L26" t="s">
        <v>322</v>
      </c>
      <c r="M26" s="434">
        <v>43038</v>
      </c>
      <c r="N26" t="s">
        <v>337</v>
      </c>
      <c r="O26" s="434">
        <v>43402</v>
      </c>
      <c r="P26" s="434"/>
      <c r="Q26" s="408"/>
      <c r="R26" t="s">
        <v>258</v>
      </c>
      <c r="S26" t="s">
        <v>454</v>
      </c>
      <c r="T26" t="s">
        <v>456</v>
      </c>
      <c r="U26" t="s">
        <v>328</v>
      </c>
      <c r="V26" s="408"/>
      <c r="W26" t="s">
        <v>329</v>
      </c>
      <c r="X26" t="s">
        <v>321</v>
      </c>
      <c r="Y26" t="s">
        <v>328</v>
      </c>
      <c r="AA26" t="s">
        <v>328</v>
      </c>
      <c r="AB26" s="408"/>
      <c r="AD26" t="s">
        <v>328</v>
      </c>
      <c r="AF26" t="s">
        <v>328</v>
      </c>
      <c r="AG26" s="408"/>
      <c r="AH26" t="s">
        <v>328</v>
      </c>
      <c r="AI26" s="408"/>
      <c r="AJ26" s="408"/>
      <c r="AK26" t="s">
        <v>328</v>
      </c>
      <c r="AL26" s="408"/>
      <c r="AM26" s="408"/>
      <c r="AN26" t="s">
        <v>328</v>
      </c>
      <c r="AP26" t="s">
        <v>328</v>
      </c>
      <c r="AQ26" t="s">
        <v>328</v>
      </c>
      <c r="AR26" t="s">
        <v>258</v>
      </c>
    </row>
    <row r="27" spans="1:44">
      <c r="A27" t="s">
        <v>440</v>
      </c>
      <c r="B27" t="s">
        <v>331</v>
      </c>
      <c r="C27" t="s">
        <v>405</v>
      </c>
      <c r="D27" t="s">
        <v>457</v>
      </c>
      <c r="E27" t="s">
        <v>458</v>
      </c>
      <c r="F27" t="s">
        <v>321</v>
      </c>
      <c r="G27" t="s">
        <v>322</v>
      </c>
      <c r="H27" t="s">
        <v>328</v>
      </c>
      <c r="I27" t="s">
        <v>335</v>
      </c>
      <c r="J27" t="s">
        <v>325</v>
      </c>
      <c r="K27" t="s">
        <v>362</v>
      </c>
      <c r="L27" t="s">
        <v>322</v>
      </c>
      <c r="M27" s="434">
        <v>43040</v>
      </c>
      <c r="N27" t="s">
        <v>337</v>
      </c>
      <c r="O27" s="434">
        <v>43404</v>
      </c>
      <c r="P27" s="434"/>
      <c r="Q27" s="408"/>
      <c r="R27" t="s">
        <v>258</v>
      </c>
      <c r="S27" t="s">
        <v>458</v>
      </c>
      <c r="T27" t="s">
        <v>459</v>
      </c>
      <c r="U27" t="s">
        <v>328</v>
      </c>
      <c r="V27" s="408"/>
      <c r="W27" t="s">
        <v>329</v>
      </c>
      <c r="X27" t="s">
        <v>321</v>
      </c>
      <c r="Y27" t="s">
        <v>328</v>
      </c>
      <c r="AA27" t="s">
        <v>328</v>
      </c>
      <c r="AB27" s="408"/>
      <c r="AD27" t="s">
        <v>328</v>
      </c>
      <c r="AF27" t="s">
        <v>328</v>
      </c>
      <c r="AG27" s="408"/>
      <c r="AH27" t="s">
        <v>328</v>
      </c>
      <c r="AI27" s="408"/>
      <c r="AJ27" s="408"/>
      <c r="AK27" t="s">
        <v>328</v>
      </c>
      <c r="AL27" s="408"/>
      <c r="AM27" s="408"/>
      <c r="AN27" t="s">
        <v>328</v>
      </c>
      <c r="AP27" t="s">
        <v>328</v>
      </c>
      <c r="AQ27" t="s">
        <v>328</v>
      </c>
      <c r="AR27" t="s">
        <v>258</v>
      </c>
    </row>
    <row r="28" spans="1:44">
      <c r="A28" t="s">
        <v>440</v>
      </c>
      <c r="B28" t="s">
        <v>331</v>
      </c>
      <c r="C28" t="s">
        <v>352</v>
      </c>
      <c r="D28" t="s">
        <v>460</v>
      </c>
      <c r="E28" t="s">
        <v>461</v>
      </c>
      <c r="F28" t="s">
        <v>321</v>
      </c>
      <c r="G28" t="s">
        <v>322</v>
      </c>
      <c r="H28" t="s">
        <v>328</v>
      </c>
      <c r="I28" t="s">
        <v>462</v>
      </c>
      <c r="J28" t="s">
        <v>325</v>
      </c>
      <c r="K28" t="s">
        <v>463</v>
      </c>
      <c r="L28" t="s">
        <v>322</v>
      </c>
      <c r="M28" s="434">
        <v>43053</v>
      </c>
      <c r="N28" t="s">
        <v>337</v>
      </c>
      <c r="O28" s="434">
        <v>43417</v>
      </c>
      <c r="P28" s="434"/>
      <c r="Q28" s="408"/>
      <c r="R28" t="s">
        <v>258</v>
      </c>
      <c r="S28" t="s">
        <v>461</v>
      </c>
      <c r="T28" t="s">
        <v>464</v>
      </c>
      <c r="U28" t="s">
        <v>328</v>
      </c>
      <c r="V28" s="408"/>
      <c r="W28" t="s">
        <v>329</v>
      </c>
      <c r="X28" t="s">
        <v>321</v>
      </c>
      <c r="Y28" t="s">
        <v>328</v>
      </c>
      <c r="AA28" t="s">
        <v>328</v>
      </c>
      <c r="AB28" s="408"/>
      <c r="AD28" t="s">
        <v>328</v>
      </c>
      <c r="AF28" t="s">
        <v>328</v>
      </c>
      <c r="AG28" s="408"/>
      <c r="AH28" t="s">
        <v>328</v>
      </c>
      <c r="AI28" s="408"/>
      <c r="AJ28" s="408"/>
      <c r="AK28" t="s">
        <v>328</v>
      </c>
      <c r="AL28" s="408"/>
      <c r="AM28" s="408"/>
      <c r="AN28" t="s">
        <v>328</v>
      </c>
      <c r="AP28" t="s">
        <v>328</v>
      </c>
      <c r="AQ28" t="s">
        <v>328</v>
      </c>
      <c r="AR28" t="s">
        <v>258</v>
      </c>
    </row>
    <row r="29" spans="1:44">
      <c r="A29" t="s">
        <v>440</v>
      </c>
      <c r="B29" t="s">
        <v>331</v>
      </c>
      <c r="C29" t="s">
        <v>465</v>
      </c>
      <c r="D29" t="s">
        <v>466</v>
      </c>
      <c r="E29" t="s">
        <v>467</v>
      </c>
      <c r="F29" t="s">
        <v>321</v>
      </c>
      <c r="G29" t="s">
        <v>322</v>
      </c>
      <c r="H29" t="s">
        <v>328</v>
      </c>
      <c r="I29" t="s">
        <v>468</v>
      </c>
      <c r="J29" t="s">
        <v>325</v>
      </c>
      <c r="K29" t="s">
        <v>469</v>
      </c>
      <c r="L29" t="s">
        <v>322</v>
      </c>
      <c r="M29" s="434">
        <v>43038</v>
      </c>
      <c r="N29" t="s">
        <v>337</v>
      </c>
      <c r="O29" s="434">
        <v>43402</v>
      </c>
      <c r="P29" s="434">
        <v>43465</v>
      </c>
      <c r="Q29" s="408"/>
      <c r="R29" t="s">
        <v>258</v>
      </c>
      <c r="S29" t="s">
        <v>467</v>
      </c>
      <c r="T29" t="s">
        <v>470</v>
      </c>
      <c r="U29" t="s">
        <v>328</v>
      </c>
      <c r="V29" s="408"/>
      <c r="W29" t="s">
        <v>329</v>
      </c>
      <c r="X29" t="s">
        <v>321</v>
      </c>
      <c r="Y29" t="s">
        <v>328</v>
      </c>
      <c r="AA29" t="s">
        <v>328</v>
      </c>
      <c r="AB29" s="408"/>
      <c r="AD29" t="s">
        <v>328</v>
      </c>
      <c r="AF29" t="s">
        <v>328</v>
      </c>
      <c r="AG29" s="408"/>
      <c r="AH29" t="s">
        <v>328</v>
      </c>
      <c r="AI29" s="408"/>
      <c r="AJ29" s="408"/>
      <c r="AK29" t="s">
        <v>328</v>
      </c>
      <c r="AL29" s="408"/>
      <c r="AM29" s="408"/>
      <c r="AN29" t="s">
        <v>328</v>
      </c>
      <c r="AP29" t="s">
        <v>328</v>
      </c>
      <c r="AQ29" t="s">
        <v>328</v>
      </c>
      <c r="AR29" t="s">
        <v>258</v>
      </c>
    </row>
    <row r="30" spans="1:44">
      <c r="A30" t="s">
        <v>440</v>
      </c>
      <c r="B30" t="s">
        <v>331</v>
      </c>
      <c r="C30" t="s">
        <v>471</v>
      </c>
      <c r="D30" t="s">
        <v>472</v>
      </c>
      <c r="E30" t="s">
        <v>473</v>
      </c>
      <c r="F30" t="s">
        <v>321</v>
      </c>
      <c r="G30" t="s">
        <v>322</v>
      </c>
      <c r="H30" t="s">
        <v>328</v>
      </c>
      <c r="I30" t="s">
        <v>474</v>
      </c>
      <c r="J30" t="s">
        <v>325</v>
      </c>
      <c r="K30" t="s">
        <v>362</v>
      </c>
      <c r="L30" t="s">
        <v>322</v>
      </c>
      <c r="M30" s="434">
        <v>43035</v>
      </c>
      <c r="N30" t="s">
        <v>337</v>
      </c>
      <c r="O30" s="434">
        <v>43399</v>
      </c>
      <c r="P30" s="434"/>
      <c r="Q30" s="408"/>
      <c r="R30" t="s">
        <v>258</v>
      </c>
      <c r="S30" t="s">
        <v>473</v>
      </c>
      <c r="T30" t="s">
        <v>475</v>
      </c>
      <c r="U30" t="s">
        <v>328</v>
      </c>
      <c r="V30" s="408"/>
      <c r="W30" t="s">
        <v>329</v>
      </c>
      <c r="X30" t="s">
        <v>321</v>
      </c>
      <c r="Y30" t="s">
        <v>328</v>
      </c>
      <c r="AA30" t="s">
        <v>328</v>
      </c>
      <c r="AB30" s="408"/>
      <c r="AD30" t="s">
        <v>328</v>
      </c>
      <c r="AF30" t="s">
        <v>328</v>
      </c>
      <c r="AG30" s="408"/>
      <c r="AH30" t="s">
        <v>328</v>
      </c>
      <c r="AI30" s="408"/>
      <c r="AJ30" s="408"/>
      <c r="AK30" t="s">
        <v>328</v>
      </c>
      <c r="AL30" s="408"/>
      <c r="AM30" s="408"/>
      <c r="AN30" t="s">
        <v>328</v>
      </c>
      <c r="AP30" t="s">
        <v>328</v>
      </c>
      <c r="AQ30" t="s">
        <v>328</v>
      </c>
      <c r="AR30" t="s">
        <v>258</v>
      </c>
    </row>
    <row r="31" spans="1:44">
      <c r="A31" t="s">
        <v>476</v>
      </c>
      <c r="B31" t="s">
        <v>331</v>
      </c>
      <c r="C31" t="s">
        <v>345</v>
      </c>
      <c r="D31" t="s">
        <v>477</v>
      </c>
      <c r="E31" t="s">
        <v>478</v>
      </c>
      <c r="F31" t="s">
        <v>321</v>
      </c>
      <c r="G31" t="s">
        <v>322</v>
      </c>
      <c r="H31" t="s">
        <v>328</v>
      </c>
      <c r="I31" t="s">
        <v>335</v>
      </c>
      <c r="J31" t="s">
        <v>325</v>
      </c>
      <c r="K31" t="s">
        <v>362</v>
      </c>
      <c r="L31" t="s">
        <v>322</v>
      </c>
      <c r="M31" s="434">
        <v>43040</v>
      </c>
      <c r="N31" t="s">
        <v>337</v>
      </c>
      <c r="O31" s="434">
        <v>43404</v>
      </c>
      <c r="P31" s="434"/>
      <c r="Q31" s="408"/>
      <c r="R31" t="s">
        <v>258</v>
      </c>
      <c r="S31" t="s">
        <v>478</v>
      </c>
      <c r="T31" t="s">
        <v>479</v>
      </c>
      <c r="U31" t="s">
        <v>328</v>
      </c>
      <c r="V31" s="408"/>
      <c r="W31" t="s">
        <v>329</v>
      </c>
      <c r="X31" t="s">
        <v>321</v>
      </c>
      <c r="Y31" t="s">
        <v>328</v>
      </c>
      <c r="AA31" t="s">
        <v>328</v>
      </c>
      <c r="AB31" s="408"/>
      <c r="AD31" t="s">
        <v>328</v>
      </c>
      <c r="AF31" t="s">
        <v>328</v>
      </c>
      <c r="AG31" s="408"/>
      <c r="AH31" t="s">
        <v>328</v>
      </c>
      <c r="AI31" s="408"/>
      <c r="AJ31" s="408"/>
      <c r="AK31" t="s">
        <v>328</v>
      </c>
      <c r="AL31" s="408"/>
      <c r="AM31" s="408"/>
      <c r="AN31" t="s">
        <v>328</v>
      </c>
      <c r="AP31" t="s">
        <v>328</v>
      </c>
      <c r="AQ31" t="s">
        <v>328</v>
      </c>
      <c r="AR31" t="s">
        <v>258</v>
      </c>
    </row>
    <row r="32" spans="1:44">
      <c r="A32" t="s">
        <v>476</v>
      </c>
      <c r="B32" t="s">
        <v>331</v>
      </c>
      <c r="C32" t="s">
        <v>405</v>
      </c>
      <c r="D32" t="s">
        <v>480</v>
      </c>
      <c r="E32" t="s">
        <v>481</v>
      </c>
      <c r="F32" t="s">
        <v>321</v>
      </c>
      <c r="G32" t="s">
        <v>322</v>
      </c>
      <c r="H32" t="s">
        <v>328</v>
      </c>
      <c r="I32" t="s">
        <v>482</v>
      </c>
      <c r="J32" t="s">
        <v>325</v>
      </c>
      <c r="K32" t="s">
        <v>483</v>
      </c>
      <c r="L32" t="s">
        <v>322</v>
      </c>
      <c r="M32" s="434">
        <v>43041</v>
      </c>
      <c r="N32" t="s">
        <v>337</v>
      </c>
      <c r="O32" s="434">
        <v>43405</v>
      </c>
      <c r="P32" s="434">
        <v>43708</v>
      </c>
      <c r="Q32" s="408"/>
      <c r="R32" t="s">
        <v>258</v>
      </c>
      <c r="S32" t="s">
        <v>481</v>
      </c>
      <c r="T32" t="s">
        <v>484</v>
      </c>
      <c r="U32" t="s">
        <v>328</v>
      </c>
      <c r="V32" s="408"/>
      <c r="W32" t="s">
        <v>329</v>
      </c>
      <c r="X32" t="s">
        <v>321</v>
      </c>
      <c r="Y32" t="s">
        <v>328</v>
      </c>
      <c r="AA32" t="s">
        <v>328</v>
      </c>
      <c r="AB32" s="408"/>
      <c r="AD32" t="s">
        <v>328</v>
      </c>
      <c r="AF32" t="s">
        <v>328</v>
      </c>
      <c r="AG32" s="408"/>
      <c r="AH32" t="s">
        <v>328</v>
      </c>
      <c r="AI32" s="408"/>
      <c r="AJ32" s="408"/>
      <c r="AK32" t="s">
        <v>328</v>
      </c>
      <c r="AL32" s="408"/>
      <c r="AM32" s="408"/>
      <c r="AN32" t="s">
        <v>328</v>
      </c>
      <c r="AP32" t="s">
        <v>328</v>
      </c>
      <c r="AQ32" t="s">
        <v>328</v>
      </c>
      <c r="AR32" t="s">
        <v>258</v>
      </c>
    </row>
    <row r="33" spans="1:44">
      <c r="A33" t="s">
        <v>476</v>
      </c>
      <c r="B33" t="s">
        <v>331</v>
      </c>
      <c r="C33" t="s">
        <v>352</v>
      </c>
      <c r="D33" t="s">
        <v>485</v>
      </c>
      <c r="E33" t="s">
        <v>486</v>
      </c>
      <c r="F33" t="s">
        <v>321</v>
      </c>
      <c r="G33" t="s">
        <v>322</v>
      </c>
      <c r="H33" t="s">
        <v>328</v>
      </c>
      <c r="I33" t="s">
        <v>487</v>
      </c>
      <c r="J33" t="s">
        <v>325</v>
      </c>
      <c r="K33" t="s">
        <v>413</v>
      </c>
      <c r="L33" t="s">
        <v>322</v>
      </c>
      <c r="M33" s="434">
        <v>43045</v>
      </c>
      <c r="N33" t="s">
        <v>337</v>
      </c>
      <c r="O33" s="434">
        <v>43317</v>
      </c>
      <c r="P33" s="434"/>
      <c r="Q33" s="408"/>
      <c r="R33" t="s">
        <v>258</v>
      </c>
      <c r="S33" t="s">
        <v>486</v>
      </c>
      <c r="T33" t="s">
        <v>488</v>
      </c>
      <c r="U33" t="s">
        <v>328</v>
      </c>
      <c r="V33" s="408"/>
      <c r="W33" t="s">
        <v>329</v>
      </c>
      <c r="X33" t="s">
        <v>321</v>
      </c>
      <c r="Y33" t="s">
        <v>328</v>
      </c>
      <c r="AA33" t="s">
        <v>328</v>
      </c>
      <c r="AB33" s="408"/>
      <c r="AD33" t="s">
        <v>328</v>
      </c>
      <c r="AF33" t="s">
        <v>328</v>
      </c>
      <c r="AG33" s="408"/>
      <c r="AH33" t="s">
        <v>328</v>
      </c>
      <c r="AI33" s="408"/>
      <c r="AJ33" s="408"/>
      <c r="AK33" t="s">
        <v>328</v>
      </c>
      <c r="AL33" s="408"/>
      <c r="AM33" s="408"/>
      <c r="AN33" t="s">
        <v>328</v>
      </c>
      <c r="AP33" t="s">
        <v>328</v>
      </c>
      <c r="AQ33" t="s">
        <v>328</v>
      </c>
      <c r="AR33" t="s">
        <v>258</v>
      </c>
    </row>
    <row r="34" spans="1:44">
      <c r="A34" t="s">
        <v>489</v>
      </c>
      <c r="B34" t="s">
        <v>331</v>
      </c>
      <c r="C34" t="s">
        <v>318</v>
      </c>
      <c r="D34" t="s">
        <v>490</v>
      </c>
      <c r="E34" t="s">
        <v>491</v>
      </c>
      <c r="F34" t="s">
        <v>321</v>
      </c>
      <c r="G34" t="s">
        <v>322</v>
      </c>
      <c r="H34" t="s">
        <v>492</v>
      </c>
      <c r="I34" t="s">
        <v>493</v>
      </c>
      <c r="J34" t="s">
        <v>325</v>
      </c>
      <c r="K34" t="s">
        <v>463</v>
      </c>
      <c r="L34" t="s">
        <v>322</v>
      </c>
      <c r="M34" s="434">
        <v>43052</v>
      </c>
      <c r="N34" t="s">
        <v>337</v>
      </c>
      <c r="O34" s="434">
        <v>43416</v>
      </c>
      <c r="P34" s="434"/>
      <c r="Q34" s="408"/>
      <c r="R34" t="s">
        <v>258</v>
      </c>
      <c r="S34" t="s">
        <v>494</v>
      </c>
      <c r="T34" t="s">
        <v>494</v>
      </c>
      <c r="U34" t="s">
        <v>328</v>
      </c>
      <c r="V34" s="408"/>
      <c r="W34" t="s">
        <v>329</v>
      </c>
      <c r="X34" t="s">
        <v>321</v>
      </c>
      <c r="Y34" t="s">
        <v>328</v>
      </c>
      <c r="AA34" t="s">
        <v>328</v>
      </c>
      <c r="AB34" s="408"/>
      <c r="AD34" t="s">
        <v>328</v>
      </c>
      <c r="AF34" t="s">
        <v>328</v>
      </c>
      <c r="AG34" s="408"/>
      <c r="AH34" t="s">
        <v>328</v>
      </c>
      <c r="AI34" s="408"/>
      <c r="AJ34" s="408"/>
      <c r="AK34" t="s">
        <v>328</v>
      </c>
      <c r="AL34" s="408"/>
      <c r="AM34" s="408"/>
      <c r="AN34" t="s">
        <v>328</v>
      </c>
      <c r="AP34" t="s">
        <v>328</v>
      </c>
      <c r="AQ34" t="s">
        <v>328</v>
      </c>
      <c r="AR34" t="s">
        <v>258</v>
      </c>
    </row>
    <row r="35" spans="1:44">
      <c r="A35" t="s">
        <v>476</v>
      </c>
      <c r="B35" t="s">
        <v>331</v>
      </c>
      <c r="C35" t="s">
        <v>318</v>
      </c>
      <c r="D35" t="s">
        <v>495</v>
      </c>
      <c r="E35" t="s">
        <v>496</v>
      </c>
      <c r="F35" t="s">
        <v>321</v>
      </c>
      <c r="G35" t="s">
        <v>322</v>
      </c>
      <c r="H35" t="s">
        <v>497</v>
      </c>
      <c r="I35" t="s">
        <v>437</v>
      </c>
      <c r="J35" t="s">
        <v>325</v>
      </c>
      <c r="K35" t="s">
        <v>463</v>
      </c>
      <c r="L35" t="s">
        <v>322</v>
      </c>
      <c r="M35" s="434">
        <v>43009</v>
      </c>
      <c r="N35" t="s">
        <v>337</v>
      </c>
      <c r="O35" s="434">
        <v>43373</v>
      </c>
      <c r="P35" s="434"/>
      <c r="Q35" s="408"/>
      <c r="R35" t="s">
        <v>258</v>
      </c>
      <c r="S35" t="s">
        <v>496</v>
      </c>
      <c r="T35" t="s">
        <v>498</v>
      </c>
      <c r="U35" t="s">
        <v>328</v>
      </c>
      <c r="V35" s="408"/>
      <c r="W35" t="s">
        <v>329</v>
      </c>
      <c r="X35" t="s">
        <v>321</v>
      </c>
      <c r="Y35" t="s">
        <v>328</v>
      </c>
      <c r="AA35" t="s">
        <v>328</v>
      </c>
      <c r="AB35" s="408"/>
      <c r="AD35" t="s">
        <v>328</v>
      </c>
      <c r="AF35" t="s">
        <v>328</v>
      </c>
      <c r="AG35" s="408"/>
      <c r="AH35" t="s">
        <v>328</v>
      </c>
      <c r="AI35" s="408"/>
      <c r="AJ35" s="408"/>
      <c r="AK35" t="s">
        <v>328</v>
      </c>
      <c r="AL35" s="408"/>
      <c r="AM35" s="408"/>
      <c r="AN35" t="s">
        <v>328</v>
      </c>
      <c r="AP35" t="s">
        <v>328</v>
      </c>
      <c r="AQ35" t="s">
        <v>328</v>
      </c>
      <c r="AR35" t="s">
        <v>258</v>
      </c>
    </row>
    <row r="36" spans="1:44">
      <c r="A36" t="s">
        <v>499</v>
      </c>
      <c r="B36" t="s">
        <v>331</v>
      </c>
      <c r="C36" t="s">
        <v>500</v>
      </c>
      <c r="D36" t="s">
        <v>501</v>
      </c>
      <c r="E36" t="s">
        <v>502</v>
      </c>
      <c r="F36" t="s">
        <v>321</v>
      </c>
      <c r="G36" t="s">
        <v>322</v>
      </c>
      <c r="H36" t="s">
        <v>328</v>
      </c>
      <c r="I36" t="s">
        <v>503</v>
      </c>
      <c r="J36" t="s">
        <v>325</v>
      </c>
      <c r="K36" t="s">
        <v>504</v>
      </c>
      <c r="L36" t="s">
        <v>322</v>
      </c>
      <c r="M36" s="434">
        <v>43135</v>
      </c>
      <c r="N36" t="s">
        <v>337</v>
      </c>
      <c r="O36" s="434">
        <v>43499</v>
      </c>
      <c r="P36" s="434">
        <v>43556</v>
      </c>
      <c r="Q36" s="408"/>
      <c r="R36" t="s">
        <v>258</v>
      </c>
      <c r="S36" t="s">
        <v>502</v>
      </c>
      <c r="T36" t="s">
        <v>505</v>
      </c>
      <c r="U36" t="s">
        <v>328</v>
      </c>
      <c r="V36" s="408"/>
      <c r="W36" t="s">
        <v>329</v>
      </c>
      <c r="X36" t="s">
        <v>321</v>
      </c>
      <c r="Y36" t="s">
        <v>328</v>
      </c>
      <c r="AA36" t="s">
        <v>328</v>
      </c>
      <c r="AB36" s="408"/>
      <c r="AD36" t="s">
        <v>328</v>
      </c>
      <c r="AF36" t="s">
        <v>328</v>
      </c>
      <c r="AG36" s="408"/>
      <c r="AH36" t="s">
        <v>328</v>
      </c>
      <c r="AI36" s="408"/>
      <c r="AJ36" s="408"/>
      <c r="AK36" t="s">
        <v>328</v>
      </c>
      <c r="AL36" s="408"/>
      <c r="AM36" s="408"/>
      <c r="AN36" t="s">
        <v>328</v>
      </c>
      <c r="AP36" t="s">
        <v>328</v>
      </c>
      <c r="AQ36" t="s">
        <v>328</v>
      </c>
      <c r="AR36" t="s">
        <v>258</v>
      </c>
    </row>
    <row r="37" spans="1:44">
      <c r="A37" t="s">
        <v>499</v>
      </c>
      <c r="B37" t="s">
        <v>331</v>
      </c>
      <c r="C37" t="s">
        <v>405</v>
      </c>
      <c r="D37" t="s">
        <v>506</v>
      </c>
      <c r="E37" t="s">
        <v>507</v>
      </c>
      <c r="F37" t="s">
        <v>321</v>
      </c>
      <c r="G37" t="s">
        <v>322</v>
      </c>
      <c r="H37" t="s">
        <v>328</v>
      </c>
      <c r="I37" t="s">
        <v>508</v>
      </c>
      <c r="J37" t="s">
        <v>325</v>
      </c>
      <c r="K37" t="s">
        <v>509</v>
      </c>
      <c r="L37" t="s">
        <v>322</v>
      </c>
      <c r="M37" s="434">
        <v>43101</v>
      </c>
      <c r="N37" t="s">
        <v>337</v>
      </c>
      <c r="O37" s="434">
        <v>43465</v>
      </c>
      <c r="P37" s="434">
        <v>43539</v>
      </c>
      <c r="Q37" s="408"/>
      <c r="R37" t="s">
        <v>258</v>
      </c>
      <c r="S37" t="s">
        <v>510</v>
      </c>
      <c r="T37" t="s">
        <v>511</v>
      </c>
      <c r="U37" t="s">
        <v>328</v>
      </c>
      <c r="V37" s="408"/>
      <c r="W37" t="s">
        <v>329</v>
      </c>
      <c r="X37" t="s">
        <v>321</v>
      </c>
      <c r="Y37" t="s">
        <v>328</v>
      </c>
      <c r="AA37" t="s">
        <v>328</v>
      </c>
      <c r="AB37" s="408"/>
      <c r="AD37" t="s">
        <v>328</v>
      </c>
      <c r="AF37" t="s">
        <v>328</v>
      </c>
      <c r="AG37" s="408"/>
      <c r="AH37" t="s">
        <v>328</v>
      </c>
      <c r="AI37" s="408"/>
      <c r="AJ37" s="408"/>
      <c r="AK37" t="s">
        <v>328</v>
      </c>
      <c r="AL37" s="408"/>
      <c r="AM37" s="408"/>
      <c r="AN37" t="s">
        <v>328</v>
      </c>
      <c r="AP37" t="s">
        <v>328</v>
      </c>
      <c r="AQ37" t="s">
        <v>328</v>
      </c>
      <c r="AR37" t="s">
        <v>258</v>
      </c>
    </row>
    <row r="38" spans="1:44">
      <c r="A38" t="s">
        <v>499</v>
      </c>
      <c r="B38" t="s">
        <v>331</v>
      </c>
      <c r="C38" t="s">
        <v>512</v>
      </c>
      <c r="D38" t="s">
        <v>513</v>
      </c>
      <c r="E38" t="s">
        <v>514</v>
      </c>
      <c r="F38" t="s">
        <v>321</v>
      </c>
      <c r="G38" t="s">
        <v>322</v>
      </c>
      <c r="H38" t="s">
        <v>328</v>
      </c>
      <c r="I38" t="s">
        <v>515</v>
      </c>
      <c r="J38" t="s">
        <v>325</v>
      </c>
      <c r="K38" t="s">
        <v>362</v>
      </c>
      <c r="L38" t="s">
        <v>322</v>
      </c>
      <c r="M38" s="434">
        <v>43076</v>
      </c>
      <c r="N38" t="s">
        <v>337</v>
      </c>
      <c r="O38" s="434">
        <v>43440</v>
      </c>
      <c r="P38" s="434"/>
      <c r="Q38" s="408"/>
      <c r="R38" t="s">
        <v>258</v>
      </c>
      <c r="S38" t="s">
        <v>516</v>
      </c>
      <c r="T38" t="s">
        <v>516</v>
      </c>
      <c r="U38" t="s">
        <v>328</v>
      </c>
      <c r="V38" s="408"/>
      <c r="W38" t="s">
        <v>329</v>
      </c>
      <c r="X38" t="s">
        <v>321</v>
      </c>
      <c r="Y38" t="s">
        <v>328</v>
      </c>
      <c r="AA38" t="s">
        <v>328</v>
      </c>
      <c r="AB38" s="408"/>
      <c r="AD38" t="s">
        <v>328</v>
      </c>
      <c r="AF38" t="s">
        <v>328</v>
      </c>
      <c r="AG38" s="408"/>
      <c r="AH38" t="s">
        <v>328</v>
      </c>
      <c r="AI38" s="408"/>
      <c r="AJ38" s="408"/>
      <c r="AK38" t="s">
        <v>328</v>
      </c>
      <c r="AL38" s="408"/>
      <c r="AM38" s="408"/>
      <c r="AN38" t="s">
        <v>328</v>
      </c>
      <c r="AP38" t="s">
        <v>328</v>
      </c>
      <c r="AQ38" t="s">
        <v>328</v>
      </c>
      <c r="AR38" t="s">
        <v>258</v>
      </c>
    </row>
    <row r="39" spans="1:44">
      <c r="A39" t="s">
        <v>517</v>
      </c>
      <c r="B39" t="s">
        <v>331</v>
      </c>
      <c r="C39" t="s">
        <v>518</v>
      </c>
      <c r="D39" t="s">
        <v>519</v>
      </c>
      <c r="E39" t="s">
        <v>520</v>
      </c>
      <c r="F39" t="s">
        <v>321</v>
      </c>
      <c r="G39" t="s">
        <v>322</v>
      </c>
      <c r="H39" t="s">
        <v>328</v>
      </c>
      <c r="I39" t="s">
        <v>521</v>
      </c>
      <c r="J39" t="s">
        <v>325</v>
      </c>
      <c r="K39" t="s">
        <v>522</v>
      </c>
      <c r="L39" t="s">
        <v>322</v>
      </c>
      <c r="M39" s="434">
        <v>43101</v>
      </c>
      <c r="N39" t="s">
        <v>337</v>
      </c>
      <c r="O39" s="434">
        <v>43466</v>
      </c>
      <c r="P39" s="434"/>
      <c r="Q39" s="408"/>
      <c r="R39" t="s">
        <v>258</v>
      </c>
      <c r="S39" t="s">
        <v>520</v>
      </c>
      <c r="T39" t="s">
        <v>523</v>
      </c>
      <c r="U39" t="s">
        <v>328</v>
      </c>
      <c r="V39" s="408"/>
      <c r="W39" t="s">
        <v>329</v>
      </c>
      <c r="X39" t="s">
        <v>321</v>
      </c>
      <c r="Y39" t="s">
        <v>328</v>
      </c>
      <c r="AA39" t="s">
        <v>328</v>
      </c>
      <c r="AB39" s="408"/>
      <c r="AD39" t="s">
        <v>328</v>
      </c>
      <c r="AF39" t="s">
        <v>328</v>
      </c>
      <c r="AG39" s="408"/>
      <c r="AH39" t="s">
        <v>328</v>
      </c>
      <c r="AI39" s="408"/>
      <c r="AJ39" s="408"/>
      <c r="AK39" t="s">
        <v>328</v>
      </c>
      <c r="AL39" s="408"/>
      <c r="AM39" s="408"/>
      <c r="AN39" t="s">
        <v>328</v>
      </c>
      <c r="AP39" t="s">
        <v>328</v>
      </c>
      <c r="AQ39" t="s">
        <v>328</v>
      </c>
      <c r="AR39" t="s">
        <v>258</v>
      </c>
    </row>
    <row r="40" spans="1:44">
      <c r="A40" t="s">
        <v>524</v>
      </c>
      <c r="B40" t="s">
        <v>525</v>
      </c>
      <c r="C40" t="s">
        <v>318</v>
      </c>
      <c r="D40" t="s">
        <v>526</v>
      </c>
      <c r="E40" t="s">
        <v>527</v>
      </c>
      <c r="F40" t="s">
        <v>328</v>
      </c>
      <c r="H40" t="s">
        <v>528</v>
      </c>
      <c r="I40" t="s">
        <v>529</v>
      </c>
      <c r="J40" t="s">
        <v>325</v>
      </c>
      <c r="K40" t="s">
        <v>530</v>
      </c>
      <c r="M40" s="434">
        <v>42695</v>
      </c>
      <c r="N40" t="s">
        <v>327</v>
      </c>
      <c r="O40" s="434">
        <v>43526</v>
      </c>
      <c r="P40" s="434">
        <v>44196</v>
      </c>
      <c r="Q40" s="408"/>
      <c r="R40" t="s">
        <v>258</v>
      </c>
      <c r="S40" t="s">
        <v>328</v>
      </c>
      <c r="T40" t="s">
        <v>531</v>
      </c>
      <c r="U40" t="s">
        <v>328</v>
      </c>
      <c r="V40" s="408"/>
      <c r="W40" t="s">
        <v>329</v>
      </c>
      <c r="X40" t="s">
        <v>321</v>
      </c>
      <c r="Y40" t="s">
        <v>328</v>
      </c>
      <c r="AA40" t="s">
        <v>328</v>
      </c>
      <c r="AB40" s="408"/>
      <c r="AD40" t="s">
        <v>328</v>
      </c>
      <c r="AF40" t="s">
        <v>328</v>
      </c>
      <c r="AG40" s="408"/>
      <c r="AH40" t="s">
        <v>328</v>
      </c>
      <c r="AI40" s="408"/>
      <c r="AJ40" s="408"/>
      <c r="AK40" t="s">
        <v>328</v>
      </c>
      <c r="AL40" s="408"/>
      <c r="AM40" s="408"/>
      <c r="AN40" t="s">
        <v>328</v>
      </c>
      <c r="AP40" t="s">
        <v>328</v>
      </c>
      <c r="AQ40" t="s">
        <v>328</v>
      </c>
      <c r="AR40" t="s">
        <v>258</v>
      </c>
    </row>
    <row r="41" spans="1:44">
      <c r="A41" t="s">
        <v>532</v>
      </c>
      <c r="B41" t="s">
        <v>525</v>
      </c>
      <c r="C41" t="s">
        <v>318</v>
      </c>
      <c r="D41" t="s">
        <v>533</v>
      </c>
      <c r="E41" t="s">
        <v>534</v>
      </c>
      <c r="F41" t="s">
        <v>321</v>
      </c>
      <c r="G41" t="s">
        <v>322</v>
      </c>
      <c r="H41" t="s">
        <v>535</v>
      </c>
      <c r="I41" t="s">
        <v>324</v>
      </c>
      <c r="J41" t="s">
        <v>325</v>
      </c>
      <c r="K41" t="s">
        <v>536</v>
      </c>
      <c r="M41" s="434">
        <v>42828</v>
      </c>
      <c r="N41" t="s">
        <v>327</v>
      </c>
      <c r="O41" s="434">
        <v>43557</v>
      </c>
      <c r="P41" s="434">
        <v>43646</v>
      </c>
      <c r="Q41" s="408"/>
      <c r="R41" t="s">
        <v>258</v>
      </c>
      <c r="S41" t="s">
        <v>537</v>
      </c>
      <c r="T41" t="s">
        <v>537</v>
      </c>
      <c r="U41" t="s">
        <v>328</v>
      </c>
      <c r="V41" s="408"/>
      <c r="W41" t="s">
        <v>329</v>
      </c>
      <c r="X41" t="s">
        <v>321</v>
      </c>
      <c r="Y41" t="s">
        <v>328</v>
      </c>
      <c r="AA41" t="s">
        <v>328</v>
      </c>
      <c r="AB41" s="408"/>
      <c r="AD41" t="s">
        <v>328</v>
      </c>
      <c r="AF41" t="s">
        <v>328</v>
      </c>
      <c r="AG41" s="408"/>
      <c r="AH41" t="s">
        <v>328</v>
      </c>
      <c r="AI41" s="408"/>
      <c r="AJ41" s="408"/>
      <c r="AK41" t="s">
        <v>328</v>
      </c>
      <c r="AL41" s="408"/>
      <c r="AM41" s="408"/>
      <c r="AN41" t="s">
        <v>328</v>
      </c>
      <c r="AP41" t="s">
        <v>328</v>
      </c>
      <c r="AQ41" t="s">
        <v>328</v>
      </c>
      <c r="AR41" t="s">
        <v>258</v>
      </c>
    </row>
    <row r="42" spans="1:44">
      <c r="A42" t="s">
        <v>538</v>
      </c>
      <c r="B42" t="s">
        <v>525</v>
      </c>
      <c r="C42" t="s">
        <v>318</v>
      </c>
      <c r="D42" t="s">
        <v>539</v>
      </c>
      <c r="E42" t="s">
        <v>540</v>
      </c>
      <c r="F42" t="s">
        <v>328</v>
      </c>
      <c r="H42" t="s">
        <v>541</v>
      </c>
      <c r="I42" t="s">
        <v>529</v>
      </c>
      <c r="J42" t="s">
        <v>325</v>
      </c>
      <c r="K42" t="s">
        <v>542</v>
      </c>
      <c r="M42" s="434">
        <v>42824</v>
      </c>
      <c r="N42" t="s">
        <v>327</v>
      </c>
      <c r="O42" s="434">
        <v>43553</v>
      </c>
      <c r="P42" s="434">
        <v>44196</v>
      </c>
      <c r="Q42" s="408"/>
      <c r="R42" t="s">
        <v>258</v>
      </c>
      <c r="S42" t="s">
        <v>543</v>
      </c>
      <c r="T42" t="s">
        <v>543</v>
      </c>
      <c r="U42" t="s">
        <v>328</v>
      </c>
      <c r="V42" s="408"/>
      <c r="W42" t="s">
        <v>329</v>
      </c>
      <c r="X42" t="s">
        <v>321</v>
      </c>
      <c r="Y42" t="s">
        <v>328</v>
      </c>
      <c r="AA42" t="s">
        <v>328</v>
      </c>
      <c r="AB42" s="408"/>
      <c r="AD42" t="s">
        <v>328</v>
      </c>
      <c r="AF42" t="s">
        <v>328</v>
      </c>
      <c r="AG42" s="408"/>
      <c r="AH42" t="s">
        <v>328</v>
      </c>
      <c r="AI42" s="408"/>
      <c r="AJ42" s="408"/>
      <c r="AK42" t="s">
        <v>328</v>
      </c>
      <c r="AL42" s="408"/>
      <c r="AM42" s="408"/>
      <c r="AN42" t="s">
        <v>328</v>
      </c>
      <c r="AP42" t="s">
        <v>328</v>
      </c>
      <c r="AQ42" t="s">
        <v>328</v>
      </c>
      <c r="AR42" t="s">
        <v>258</v>
      </c>
    </row>
    <row r="43" spans="1:44">
      <c r="A43" t="s">
        <v>544</v>
      </c>
      <c r="B43" t="s">
        <v>525</v>
      </c>
      <c r="C43" t="s">
        <v>318</v>
      </c>
      <c r="D43" t="s">
        <v>545</v>
      </c>
      <c r="E43" t="s">
        <v>546</v>
      </c>
      <c r="F43" t="s">
        <v>321</v>
      </c>
      <c r="G43" t="s">
        <v>322</v>
      </c>
      <c r="H43" t="s">
        <v>547</v>
      </c>
      <c r="I43" t="s">
        <v>548</v>
      </c>
      <c r="J43" t="s">
        <v>325</v>
      </c>
      <c r="K43" t="s">
        <v>549</v>
      </c>
      <c r="M43" s="434">
        <v>42828</v>
      </c>
      <c r="N43" t="s">
        <v>327</v>
      </c>
      <c r="O43" s="434">
        <v>43557</v>
      </c>
      <c r="P43" s="434">
        <v>44074</v>
      </c>
      <c r="Q43" s="408"/>
      <c r="R43" t="s">
        <v>258</v>
      </c>
      <c r="S43" t="s">
        <v>550</v>
      </c>
      <c r="T43" t="s">
        <v>551</v>
      </c>
      <c r="U43" t="s">
        <v>328</v>
      </c>
      <c r="V43" s="408"/>
      <c r="W43" t="s">
        <v>329</v>
      </c>
      <c r="X43" t="s">
        <v>321</v>
      </c>
      <c r="Y43" t="s">
        <v>328</v>
      </c>
      <c r="AA43" t="s">
        <v>328</v>
      </c>
      <c r="AB43" s="408"/>
      <c r="AD43" t="s">
        <v>328</v>
      </c>
      <c r="AF43" t="s">
        <v>328</v>
      </c>
      <c r="AG43" s="408"/>
      <c r="AH43" t="s">
        <v>328</v>
      </c>
      <c r="AI43" s="408"/>
      <c r="AJ43" s="408"/>
      <c r="AK43" t="s">
        <v>328</v>
      </c>
      <c r="AL43" s="408"/>
      <c r="AM43" s="408"/>
      <c r="AN43" t="s">
        <v>328</v>
      </c>
      <c r="AP43" t="s">
        <v>328</v>
      </c>
      <c r="AQ43" t="s">
        <v>328</v>
      </c>
      <c r="AR43" t="s">
        <v>258</v>
      </c>
    </row>
    <row r="44" spans="1:44">
      <c r="A44" t="s">
        <v>316</v>
      </c>
      <c r="B44" t="s">
        <v>317</v>
      </c>
      <c r="C44" t="s">
        <v>552</v>
      </c>
      <c r="D44" t="s">
        <v>553</v>
      </c>
      <c r="E44" t="s">
        <v>554</v>
      </c>
      <c r="F44" t="s">
        <v>321</v>
      </c>
      <c r="G44" t="s">
        <v>322</v>
      </c>
      <c r="H44" t="s">
        <v>328</v>
      </c>
      <c r="I44" t="s">
        <v>555</v>
      </c>
      <c r="J44" t="s">
        <v>325</v>
      </c>
      <c r="K44" t="s">
        <v>556</v>
      </c>
      <c r="M44" s="434">
        <v>43847</v>
      </c>
      <c r="N44" t="s">
        <v>337</v>
      </c>
      <c r="O44" s="434">
        <v>44212</v>
      </c>
      <c r="P44" s="434">
        <v>44316</v>
      </c>
      <c r="Q44" s="408"/>
      <c r="R44" t="s">
        <v>258</v>
      </c>
      <c r="S44" t="s">
        <v>328</v>
      </c>
      <c r="T44" t="s">
        <v>328</v>
      </c>
      <c r="U44" t="s">
        <v>328</v>
      </c>
      <c r="V44" s="408"/>
      <c r="W44" t="s">
        <v>329</v>
      </c>
      <c r="X44" t="s">
        <v>321</v>
      </c>
      <c r="Y44" t="s">
        <v>328</v>
      </c>
      <c r="AA44" t="s">
        <v>328</v>
      </c>
      <c r="AB44" s="408"/>
      <c r="AD44" t="s">
        <v>328</v>
      </c>
      <c r="AF44" t="s">
        <v>328</v>
      </c>
      <c r="AG44" s="408"/>
      <c r="AH44" t="s">
        <v>328</v>
      </c>
      <c r="AI44" s="408"/>
      <c r="AJ44" s="408"/>
      <c r="AK44" t="s">
        <v>328</v>
      </c>
      <c r="AL44" s="408"/>
      <c r="AM44" s="408"/>
      <c r="AN44" t="s">
        <v>328</v>
      </c>
      <c r="AP44" t="s">
        <v>328</v>
      </c>
      <c r="AQ44" t="s">
        <v>328</v>
      </c>
      <c r="AR44" t="s">
        <v>258</v>
      </c>
    </row>
    <row r="45" spans="1:44">
      <c r="A45" t="s">
        <v>316</v>
      </c>
      <c r="B45" t="s">
        <v>317</v>
      </c>
      <c r="C45" t="s">
        <v>318</v>
      </c>
      <c r="D45" t="s">
        <v>557</v>
      </c>
      <c r="E45" t="s">
        <v>558</v>
      </c>
      <c r="F45" t="s">
        <v>321</v>
      </c>
      <c r="G45" t="s">
        <v>322</v>
      </c>
      <c r="H45" t="s">
        <v>559</v>
      </c>
      <c r="I45" t="s">
        <v>560</v>
      </c>
      <c r="J45" t="s">
        <v>325</v>
      </c>
      <c r="K45" t="s">
        <v>362</v>
      </c>
      <c r="L45" t="s">
        <v>322</v>
      </c>
      <c r="M45" s="434">
        <v>43297</v>
      </c>
      <c r="N45" t="s">
        <v>337</v>
      </c>
      <c r="O45" s="434">
        <v>43661</v>
      </c>
      <c r="P45" s="434"/>
      <c r="Q45" s="408"/>
      <c r="R45" t="s">
        <v>258</v>
      </c>
      <c r="S45" t="s">
        <v>328</v>
      </c>
      <c r="T45" t="s">
        <v>328</v>
      </c>
      <c r="U45" t="s">
        <v>328</v>
      </c>
      <c r="V45" s="408"/>
      <c r="W45" t="s">
        <v>329</v>
      </c>
      <c r="X45" t="s">
        <v>321</v>
      </c>
      <c r="Y45" t="s">
        <v>328</v>
      </c>
      <c r="AA45" t="s">
        <v>328</v>
      </c>
      <c r="AB45" s="408"/>
      <c r="AD45" t="s">
        <v>328</v>
      </c>
      <c r="AF45" t="s">
        <v>328</v>
      </c>
      <c r="AG45" s="408"/>
      <c r="AH45" t="s">
        <v>328</v>
      </c>
      <c r="AI45" s="408"/>
      <c r="AJ45" s="408"/>
      <c r="AK45" t="s">
        <v>328</v>
      </c>
      <c r="AL45" s="408"/>
      <c r="AM45" s="408"/>
      <c r="AN45" t="s">
        <v>328</v>
      </c>
      <c r="AP45" t="s">
        <v>328</v>
      </c>
      <c r="AQ45" t="s">
        <v>328</v>
      </c>
      <c r="AR45" t="s">
        <v>258</v>
      </c>
    </row>
    <row r="46" spans="1:44">
      <c r="A46" t="s">
        <v>316</v>
      </c>
      <c r="B46" t="s">
        <v>317</v>
      </c>
      <c r="C46" t="s">
        <v>561</v>
      </c>
      <c r="D46" t="s">
        <v>562</v>
      </c>
      <c r="E46" t="s">
        <v>563</v>
      </c>
      <c r="F46" t="s">
        <v>321</v>
      </c>
      <c r="G46" t="s">
        <v>322</v>
      </c>
      <c r="H46" t="s">
        <v>328</v>
      </c>
      <c r="I46" t="s">
        <v>564</v>
      </c>
      <c r="J46" t="s">
        <v>325</v>
      </c>
      <c r="K46" t="s">
        <v>362</v>
      </c>
      <c r="L46" t="s">
        <v>322</v>
      </c>
      <c r="M46" s="434">
        <v>43294</v>
      </c>
      <c r="N46" t="s">
        <v>337</v>
      </c>
      <c r="O46" s="434">
        <v>43658</v>
      </c>
      <c r="P46" s="434"/>
      <c r="Q46" s="408"/>
      <c r="R46" t="s">
        <v>258</v>
      </c>
      <c r="S46" t="s">
        <v>328</v>
      </c>
      <c r="T46" t="s">
        <v>328</v>
      </c>
      <c r="U46" t="s">
        <v>328</v>
      </c>
      <c r="V46" s="408"/>
      <c r="W46" t="s">
        <v>329</v>
      </c>
      <c r="X46" t="s">
        <v>321</v>
      </c>
      <c r="Y46" t="s">
        <v>328</v>
      </c>
      <c r="AA46" t="s">
        <v>328</v>
      </c>
      <c r="AB46" s="408"/>
      <c r="AD46" t="s">
        <v>328</v>
      </c>
      <c r="AF46" t="s">
        <v>328</v>
      </c>
      <c r="AG46" s="408"/>
      <c r="AH46" t="s">
        <v>328</v>
      </c>
      <c r="AI46" s="408"/>
      <c r="AJ46" s="408"/>
      <c r="AK46" t="s">
        <v>328</v>
      </c>
      <c r="AL46" s="408"/>
      <c r="AM46" s="408"/>
      <c r="AN46" t="s">
        <v>328</v>
      </c>
      <c r="AP46" t="s">
        <v>328</v>
      </c>
      <c r="AQ46" t="s">
        <v>328</v>
      </c>
      <c r="AR46" t="s">
        <v>258</v>
      </c>
    </row>
    <row r="47" spans="1:44">
      <c r="A47" t="s">
        <v>316</v>
      </c>
      <c r="B47" t="s">
        <v>317</v>
      </c>
      <c r="C47" t="s">
        <v>552</v>
      </c>
      <c r="D47" t="s">
        <v>565</v>
      </c>
      <c r="E47" t="s">
        <v>566</v>
      </c>
      <c r="F47" t="s">
        <v>321</v>
      </c>
      <c r="G47" t="s">
        <v>322</v>
      </c>
      <c r="H47" t="s">
        <v>328</v>
      </c>
      <c r="I47" t="s">
        <v>567</v>
      </c>
      <c r="J47" t="s">
        <v>325</v>
      </c>
      <c r="K47" t="s">
        <v>362</v>
      </c>
      <c r="L47" t="s">
        <v>322</v>
      </c>
      <c r="M47" s="434">
        <v>43314</v>
      </c>
      <c r="N47" t="s">
        <v>337</v>
      </c>
      <c r="O47" s="434">
        <v>43678</v>
      </c>
      <c r="P47" s="434"/>
      <c r="Q47" s="408"/>
      <c r="R47" t="s">
        <v>258</v>
      </c>
      <c r="S47" t="s">
        <v>328</v>
      </c>
      <c r="T47" t="s">
        <v>328</v>
      </c>
      <c r="U47" t="s">
        <v>328</v>
      </c>
      <c r="V47" s="408"/>
      <c r="W47" t="s">
        <v>329</v>
      </c>
      <c r="X47" t="s">
        <v>321</v>
      </c>
      <c r="Y47" t="s">
        <v>328</v>
      </c>
      <c r="AA47" t="s">
        <v>328</v>
      </c>
      <c r="AB47" s="408"/>
      <c r="AD47" t="s">
        <v>328</v>
      </c>
      <c r="AF47" t="s">
        <v>328</v>
      </c>
      <c r="AG47" s="408"/>
      <c r="AH47" t="s">
        <v>328</v>
      </c>
      <c r="AI47" s="408"/>
      <c r="AJ47" s="408"/>
      <c r="AK47" t="s">
        <v>328</v>
      </c>
      <c r="AL47" s="408"/>
      <c r="AM47" s="408"/>
      <c r="AN47" t="s">
        <v>328</v>
      </c>
      <c r="AP47" t="s">
        <v>328</v>
      </c>
      <c r="AQ47" t="s">
        <v>328</v>
      </c>
      <c r="AR47" t="s">
        <v>258</v>
      </c>
    </row>
    <row r="48" spans="1:44">
      <c r="A48" t="s">
        <v>423</v>
      </c>
      <c r="B48" t="s">
        <v>331</v>
      </c>
      <c r="C48" t="s">
        <v>405</v>
      </c>
      <c r="D48" t="s">
        <v>568</v>
      </c>
      <c r="E48" t="s">
        <v>569</v>
      </c>
      <c r="F48" t="s">
        <v>321</v>
      </c>
      <c r="G48" t="s">
        <v>322</v>
      </c>
      <c r="H48" t="s">
        <v>328</v>
      </c>
      <c r="I48" t="s">
        <v>570</v>
      </c>
      <c r="J48" t="s">
        <v>325</v>
      </c>
      <c r="K48" t="s">
        <v>522</v>
      </c>
      <c r="L48" t="s">
        <v>322</v>
      </c>
      <c r="M48" s="434">
        <v>42970</v>
      </c>
      <c r="N48" t="s">
        <v>337</v>
      </c>
      <c r="O48" s="434">
        <v>43335</v>
      </c>
      <c r="P48" s="434"/>
      <c r="Q48" s="408"/>
      <c r="R48" t="s">
        <v>258</v>
      </c>
      <c r="S48" t="s">
        <v>328</v>
      </c>
      <c r="T48" t="s">
        <v>328</v>
      </c>
      <c r="U48" t="s">
        <v>328</v>
      </c>
      <c r="V48" s="408"/>
      <c r="W48" t="s">
        <v>329</v>
      </c>
      <c r="X48" t="s">
        <v>321</v>
      </c>
      <c r="Y48" t="s">
        <v>328</v>
      </c>
      <c r="AA48" t="s">
        <v>328</v>
      </c>
      <c r="AB48" s="408"/>
      <c r="AD48" t="s">
        <v>328</v>
      </c>
      <c r="AF48" t="s">
        <v>328</v>
      </c>
      <c r="AG48" s="408"/>
      <c r="AH48" t="s">
        <v>328</v>
      </c>
      <c r="AI48" s="408"/>
      <c r="AJ48" s="408"/>
      <c r="AK48" t="s">
        <v>328</v>
      </c>
      <c r="AL48" s="408"/>
      <c r="AM48" s="408"/>
      <c r="AN48" t="s">
        <v>328</v>
      </c>
      <c r="AP48" t="s">
        <v>328</v>
      </c>
      <c r="AQ48" t="s">
        <v>328</v>
      </c>
      <c r="AR48" t="s">
        <v>258</v>
      </c>
    </row>
    <row r="49" spans="1:44">
      <c r="A49" t="s">
        <v>571</v>
      </c>
      <c r="B49" t="s">
        <v>331</v>
      </c>
      <c r="C49" t="s">
        <v>318</v>
      </c>
      <c r="D49" t="s">
        <v>572</v>
      </c>
      <c r="E49" t="s">
        <v>573</v>
      </c>
      <c r="F49" t="s">
        <v>321</v>
      </c>
      <c r="G49" t="s">
        <v>322</v>
      </c>
      <c r="H49" t="s">
        <v>574</v>
      </c>
      <c r="I49" t="s">
        <v>575</v>
      </c>
      <c r="J49" t="s">
        <v>325</v>
      </c>
      <c r="K49" t="s">
        <v>362</v>
      </c>
      <c r="L49" t="s">
        <v>322</v>
      </c>
      <c r="M49" s="434">
        <v>43381</v>
      </c>
      <c r="N49" t="s">
        <v>337</v>
      </c>
      <c r="O49" s="434">
        <v>43745</v>
      </c>
      <c r="P49" s="434"/>
      <c r="Q49" s="408"/>
      <c r="R49" t="s">
        <v>258</v>
      </c>
      <c r="S49" t="s">
        <v>573</v>
      </c>
      <c r="T49" t="s">
        <v>576</v>
      </c>
      <c r="U49" t="s">
        <v>328</v>
      </c>
      <c r="V49" s="408"/>
      <c r="W49" t="s">
        <v>329</v>
      </c>
      <c r="X49" t="s">
        <v>321</v>
      </c>
      <c r="Y49" t="s">
        <v>328</v>
      </c>
      <c r="AA49" t="s">
        <v>328</v>
      </c>
      <c r="AB49" s="408"/>
      <c r="AD49" t="s">
        <v>328</v>
      </c>
      <c r="AF49" t="s">
        <v>328</v>
      </c>
      <c r="AG49" s="408"/>
      <c r="AH49" t="s">
        <v>328</v>
      </c>
      <c r="AI49" s="408"/>
      <c r="AJ49" s="408"/>
      <c r="AK49" t="s">
        <v>328</v>
      </c>
      <c r="AL49" s="408"/>
      <c r="AM49" s="408"/>
      <c r="AN49" t="s">
        <v>328</v>
      </c>
      <c r="AP49" t="s">
        <v>328</v>
      </c>
      <c r="AQ49" t="s">
        <v>328</v>
      </c>
      <c r="AR49" t="s">
        <v>258</v>
      </c>
    </row>
    <row r="50" spans="1:44">
      <c r="A50" t="s">
        <v>423</v>
      </c>
      <c r="B50" t="s">
        <v>331</v>
      </c>
      <c r="C50" t="s">
        <v>318</v>
      </c>
      <c r="D50" t="s">
        <v>577</v>
      </c>
      <c r="E50" t="s">
        <v>578</v>
      </c>
      <c r="F50" t="s">
        <v>321</v>
      </c>
      <c r="G50" t="s">
        <v>322</v>
      </c>
      <c r="H50" t="s">
        <v>579</v>
      </c>
      <c r="I50" t="s">
        <v>361</v>
      </c>
      <c r="J50" t="s">
        <v>325</v>
      </c>
      <c r="K50" t="s">
        <v>362</v>
      </c>
      <c r="L50" t="s">
        <v>322</v>
      </c>
      <c r="M50" s="434">
        <v>42970</v>
      </c>
      <c r="N50" t="s">
        <v>337</v>
      </c>
      <c r="O50" s="434">
        <v>43334</v>
      </c>
      <c r="P50" s="434"/>
      <c r="Q50" s="408"/>
      <c r="R50" t="s">
        <v>258</v>
      </c>
      <c r="S50" t="s">
        <v>578</v>
      </c>
      <c r="T50" t="s">
        <v>580</v>
      </c>
      <c r="U50" t="s">
        <v>328</v>
      </c>
      <c r="V50" s="408"/>
      <c r="W50" t="s">
        <v>329</v>
      </c>
      <c r="X50" t="s">
        <v>321</v>
      </c>
      <c r="Y50" t="s">
        <v>328</v>
      </c>
      <c r="AA50" t="s">
        <v>328</v>
      </c>
      <c r="AB50" s="408"/>
      <c r="AD50" t="s">
        <v>328</v>
      </c>
      <c r="AF50" t="s">
        <v>328</v>
      </c>
      <c r="AG50" s="408"/>
      <c r="AH50" t="s">
        <v>328</v>
      </c>
      <c r="AI50" s="408"/>
      <c r="AJ50" s="408"/>
      <c r="AK50" t="s">
        <v>328</v>
      </c>
      <c r="AL50" s="408"/>
      <c r="AM50" s="408"/>
      <c r="AN50" t="s">
        <v>328</v>
      </c>
      <c r="AP50" t="s">
        <v>328</v>
      </c>
      <c r="AQ50" t="s">
        <v>328</v>
      </c>
      <c r="AR50" t="s">
        <v>258</v>
      </c>
    </row>
    <row r="51" spans="1:44">
      <c r="A51" t="s">
        <v>581</v>
      </c>
      <c r="B51" t="s">
        <v>331</v>
      </c>
      <c r="C51" t="s">
        <v>441</v>
      </c>
      <c r="D51" t="s">
        <v>582</v>
      </c>
      <c r="E51" t="s">
        <v>583</v>
      </c>
      <c r="F51" t="s">
        <v>321</v>
      </c>
      <c r="G51" t="s">
        <v>322</v>
      </c>
      <c r="H51" t="s">
        <v>328</v>
      </c>
      <c r="I51" t="s">
        <v>584</v>
      </c>
      <c r="J51" t="s">
        <v>325</v>
      </c>
      <c r="K51" t="s">
        <v>522</v>
      </c>
      <c r="L51" t="s">
        <v>322</v>
      </c>
      <c r="M51" s="434">
        <v>43210</v>
      </c>
      <c r="N51" t="s">
        <v>337</v>
      </c>
      <c r="O51" s="434">
        <v>43575</v>
      </c>
      <c r="P51" s="434"/>
      <c r="Q51" s="408"/>
      <c r="R51" t="s">
        <v>258</v>
      </c>
      <c r="S51" t="s">
        <v>585</v>
      </c>
      <c r="T51" t="s">
        <v>585</v>
      </c>
      <c r="U51" t="s">
        <v>328</v>
      </c>
      <c r="V51" s="408"/>
      <c r="W51" t="s">
        <v>329</v>
      </c>
      <c r="X51" t="s">
        <v>321</v>
      </c>
      <c r="Y51" t="s">
        <v>328</v>
      </c>
      <c r="AA51" t="s">
        <v>328</v>
      </c>
      <c r="AB51" s="408"/>
      <c r="AD51" t="s">
        <v>328</v>
      </c>
      <c r="AF51" t="s">
        <v>328</v>
      </c>
      <c r="AG51" s="408"/>
      <c r="AH51" t="s">
        <v>328</v>
      </c>
      <c r="AI51" s="408"/>
      <c r="AJ51" s="408"/>
      <c r="AK51" t="s">
        <v>328</v>
      </c>
      <c r="AL51" s="408"/>
      <c r="AM51" s="408"/>
      <c r="AN51" t="s">
        <v>328</v>
      </c>
      <c r="AP51" t="s">
        <v>328</v>
      </c>
      <c r="AQ51" t="s">
        <v>328</v>
      </c>
      <c r="AR51" t="s">
        <v>258</v>
      </c>
    </row>
    <row r="52" spans="1:44">
      <c r="A52" t="s">
        <v>581</v>
      </c>
      <c r="B52" t="s">
        <v>331</v>
      </c>
      <c r="C52" t="s">
        <v>339</v>
      </c>
      <c r="D52" t="s">
        <v>586</v>
      </c>
      <c r="E52" t="s">
        <v>587</v>
      </c>
      <c r="F52" t="s">
        <v>321</v>
      </c>
      <c r="G52" t="s">
        <v>322</v>
      </c>
      <c r="H52" t="s">
        <v>328</v>
      </c>
      <c r="I52" t="s">
        <v>588</v>
      </c>
      <c r="J52" t="s">
        <v>325</v>
      </c>
      <c r="K52" t="s">
        <v>522</v>
      </c>
      <c r="L52" t="s">
        <v>322</v>
      </c>
      <c r="M52" s="434">
        <v>43221</v>
      </c>
      <c r="N52" t="s">
        <v>337</v>
      </c>
      <c r="O52" s="434">
        <v>43586</v>
      </c>
      <c r="P52" s="434"/>
      <c r="Q52" s="408"/>
      <c r="R52" t="s">
        <v>258</v>
      </c>
      <c r="S52" t="s">
        <v>328</v>
      </c>
      <c r="T52" t="s">
        <v>328</v>
      </c>
      <c r="U52" t="s">
        <v>328</v>
      </c>
      <c r="V52" s="408"/>
      <c r="W52" t="s">
        <v>329</v>
      </c>
      <c r="X52" t="s">
        <v>321</v>
      </c>
      <c r="Y52" t="s">
        <v>328</v>
      </c>
      <c r="AA52" t="s">
        <v>328</v>
      </c>
      <c r="AB52" s="408"/>
      <c r="AD52" t="s">
        <v>328</v>
      </c>
      <c r="AF52" t="s">
        <v>328</v>
      </c>
      <c r="AG52" s="408"/>
      <c r="AH52" t="s">
        <v>328</v>
      </c>
      <c r="AI52" s="408"/>
      <c r="AJ52" s="408"/>
      <c r="AK52" t="s">
        <v>328</v>
      </c>
      <c r="AL52" s="408"/>
      <c r="AM52" s="408"/>
      <c r="AN52" t="s">
        <v>328</v>
      </c>
      <c r="AP52" t="s">
        <v>328</v>
      </c>
      <c r="AQ52" t="s">
        <v>328</v>
      </c>
      <c r="AR52" t="s">
        <v>258</v>
      </c>
    </row>
    <row r="53" spans="1:44">
      <c r="A53" t="s">
        <v>581</v>
      </c>
      <c r="B53" t="s">
        <v>331</v>
      </c>
      <c r="C53" t="s">
        <v>339</v>
      </c>
      <c r="D53" t="s">
        <v>589</v>
      </c>
      <c r="E53" t="s">
        <v>590</v>
      </c>
      <c r="F53" t="s">
        <v>321</v>
      </c>
      <c r="G53" t="s">
        <v>322</v>
      </c>
      <c r="H53" t="s">
        <v>328</v>
      </c>
      <c r="I53" t="s">
        <v>588</v>
      </c>
      <c r="J53" t="s">
        <v>325</v>
      </c>
      <c r="K53" t="s">
        <v>522</v>
      </c>
      <c r="L53" t="s">
        <v>322</v>
      </c>
      <c r="M53" s="434">
        <v>43221</v>
      </c>
      <c r="N53" t="s">
        <v>337</v>
      </c>
      <c r="O53" s="434">
        <v>43586</v>
      </c>
      <c r="P53" s="434"/>
      <c r="Q53" s="408"/>
      <c r="R53" t="s">
        <v>258</v>
      </c>
      <c r="S53" t="s">
        <v>590</v>
      </c>
      <c r="T53" t="s">
        <v>591</v>
      </c>
      <c r="U53" t="s">
        <v>328</v>
      </c>
      <c r="V53" s="408"/>
      <c r="W53" t="s">
        <v>329</v>
      </c>
      <c r="X53" t="s">
        <v>321</v>
      </c>
      <c r="Y53" t="s">
        <v>328</v>
      </c>
      <c r="AA53" t="s">
        <v>328</v>
      </c>
      <c r="AB53" s="408"/>
      <c r="AD53" t="s">
        <v>328</v>
      </c>
      <c r="AF53" t="s">
        <v>328</v>
      </c>
      <c r="AG53" s="408"/>
      <c r="AH53" t="s">
        <v>328</v>
      </c>
      <c r="AI53" s="408"/>
      <c r="AJ53" s="408"/>
      <c r="AK53" t="s">
        <v>328</v>
      </c>
      <c r="AL53" s="408"/>
      <c r="AM53" s="408"/>
      <c r="AN53" t="s">
        <v>328</v>
      </c>
      <c r="AP53" t="s">
        <v>328</v>
      </c>
      <c r="AQ53" t="s">
        <v>328</v>
      </c>
      <c r="AR53" t="s">
        <v>258</v>
      </c>
    </row>
    <row r="54" spans="1:44">
      <c r="A54" t="s">
        <v>581</v>
      </c>
      <c r="B54" t="s">
        <v>331</v>
      </c>
      <c r="C54" t="s">
        <v>318</v>
      </c>
      <c r="D54" t="s">
        <v>592</v>
      </c>
      <c r="E54" t="s">
        <v>593</v>
      </c>
      <c r="F54" t="s">
        <v>321</v>
      </c>
      <c r="G54" t="s">
        <v>322</v>
      </c>
      <c r="H54" t="s">
        <v>594</v>
      </c>
      <c r="I54" t="s">
        <v>595</v>
      </c>
      <c r="J54" t="s">
        <v>325</v>
      </c>
      <c r="K54" t="s">
        <v>463</v>
      </c>
      <c r="L54" t="s">
        <v>322</v>
      </c>
      <c r="M54" s="434">
        <v>43207</v>
      </c>
      <c r="N54" t="s">
        <v>337</v>
      </c>
      <c r="O54" s="434">
        <v>43571</v>
      </c>
      <c r="P54" s="434"/>
      <c r="Q54" s="408"/>
      <c r="R54" t="s">
        <v>258</v>
      </c>
      <c r="S54" t="s">
        <v>596</v>
      </c>
      <c r="T54" t="s">
        <v>596</v>
      </c>
      <c r="U54" t="s">
        <v>328</v>
      </c>
      <c r="V54" s="408"/>
      <c r="W54" t="s">
        <v>329</v>
      </c>
      <c r="X54" t="s">
        <v>321</v>
      </c>
      <c r="Y54" t="s">
        <v>328</v>
      </c>
      <c r="AA54" t="s">
        <v>328</v>
      </c>
      <c r="AB54" s="408"/>
      <c r="AD54" t="s">
        <v>328</v>
      </c>
      <c r="AF54" t="s">
        <v>328</v>
      </c>
      <c r="AG54" s="408"/>
      <c r="AH54" t="s">
        <v>328</v>
      </c>
      <c r="AI54" s="408"/>
      <c r="AJ54" s="408"/>
      <c r="AK54" t="s">
        <v>328</v>
      </c>
      <c r="AL54" s="408"/>
      <c r="AM54" s="408"/>
      <c r="AN54" t="s">
        <v>328</v>
      </c>
      <c r="AP54" t="s">
        <v>328</v>
      </c>
      <c r="AQ54" t="s">
        <v>328</v>
      </c>
      <c r="AR54" t="s">
        <v>258</v>
      </c>
    </row>
    <row r="55" spans="1:44">
      <c r="A55" t="s">
        <v>440</v>
      </c>
      <c r="B55" t="s">
        <v>331</v>
      </c>
      <c r="C55" t="s">
        <v>597</v>
      </c>
      <c r="D55" t="s">
        <v>598</v>
      </c>
      <c r="E55" t="s">
        <v>599</v>
      </c>
      <c r="F55" t="s">
        <v>321</v>
      </c>
      <c r="G55" t="s">
        <v>322</v>
      </c>
      <c r="H55" t="s">
        <v>328</v>
      </c>
      <c r="I55" t="s">
        <v>600</v>
      </c>
      <c r="J55" t="s">
        <v>325</v>
      </c>
      <c r="K55" t="s">
        <v>601</v>
      </c>
      <c r="M55" s="434">
        <v>43191</v>
      </c>
      <c r="N55" t="s">
        <v>337</v>
      </c>
      <c r="O55" s="434">
        <v>43465</v>
      </c>
      <c r="P55" s="434">
        <v>43830</v>
      </c>
      <c r="Q55" s="408"/>
      <c r="R55" t="s">
        <v>258</v>
      </c>
      <c r="S55" t="s">
        <v>599</v>
      </c>
      <c r="T55" t="s">
        <v>602</v>
      </c>
      <c r="U55" t="s">
        <v>328</v>
      </c>
      <c r="V55" s="408"/>
      <c r="W55" t="s">
        <v>329</v>
      </c>
      <c r="X55" t="s">
        <v>321</v>
      </c>
      <c r="Y55" t="s">
        <v>328</v>
      </c>
      <c r="AA55" t="s">
        <v>328</v>
      </c>
      <c r="AB55" s="408"/>
      <c r="AD55" t="s">
        <v>328</v>
      </c>
      <c r="AF55" t="s">
        <v>328</v>
      </c>
      <c r="AG55" s="408"/>
      <c r="AH55" t="s">
        <v>328</v>
      </c>
      <c r="AI55" s="408"/>
      <c r="AJ55" s="408"/>
      <c r="AK55" t="s">
        <v>328</v>
      </c>
      <c r="AL55" s="408"/>
      <c r="AM55" s="408"/>
      <c r="AN55" t="s">
        <v>328</v>
      </c>
      <c r="AP55" t="s">
        <v>328</v>
      </c>
      <c r="AQ55" t="s">
        <v>328</v>
      </c>
      <c r="AR55" t="s">
        <v>258</v>
      </c>
    </row>
    <row r="56" spans="1:44">
      <c r="A56" t="s">
        <v>603</v>
      </c>
      <c r="B56" t="s">
        <v>331</v>
      </c>
      <c r="C56" t="s">
        <v>318</v>
      </c>
      <c r="D56" t="s">
        <v>604</v>
      </c>
      <c r="E56" t="s">
        <v>605</v>
      </c>
      <c r="F56" t="s">
        <v>321</v>
      </c>
      <c r="G56" t="s">
        <v>322</v>
      </c>
      <c r="H56" t="s">
        <v>606</v>
      </c>
      <c r="I56" t="s">
        <v>607</v>
      </c>
      <c r="J56" t="s">
        <v>325</v>
      </c>
      <c r="K56" t="s">
        <v>362</v>
      </c>
      <c r="L56" t="s">
        <v>322</v>
      </c>
      <c r="M56" s="434">
        <v>43230</v>
      </c>
      <c r="N56" t="s">
        <v>337</v>
      </c>
      <c r="O56" s="434">
        <v>43594</v>
      </c>
      <c r="P56" s="434"/>
      <c r="Q56" s="408"/>
      <c r="R56" t="s">
        <v>258</v>
      </c>
      <c r="S56" t="s">
        <v>605</v>
      </c>
      <c r="T56" t="s">
        <v>608</v>
      </c>
      <c r="U56" t="s">
        <v>328</v>
      </c>
      <c r="V56" s="408"/>
      <c r="W56" t="s">
        <v>329</v>
      </c>
      <c r="X56" t="s">
        <v>321</v>
      </c>
      <c r="Y56" t="s">
        <v>328</v>
      </c>
      <c r="AA56" t="s">
        <v>328</v>
      </c>
      <c r="AB56" s="408"/>
      <c r="AD56" t="s">
        <v>328</v>
      </c>
      <c r="AF56" t="s">
        <v>328</v>
      </c>
      <c r="AG56" s="408"/>
      <c r="AH56" t="s">
        <v>328</v>
      </c>
      <c r="AI56" s="408"/>
      <c r="AJ56" s="408"/>
      <c r="AK56" t="s">
        <v>328</v>
      </c>
      <c r="AL56" s="408"/>
      <c r="AM56" s="408"/>
      <c r="AN56" t="s">
        <v>328</v>
      </c>
      <c r="AP56" t="s">
        <v>328</v>
      </c>
      <c r="AQ56" t="s">
        <v>328</v>
      </c>
      <c r="AR56" t="s">
        <v>258</v>
      </c>
    </row>
    <row r="57" spans="1:44">
      <c r="A57" t="s">
        <v>609</v>
      </c>
      <c r="B57" t="s">
        <v>331</v>
      </c>
      <c r="C57" t="s">
        <v>352</v>
      </c>
      <c r="D57" t="s">
        <v>610</v>
      </c>
      <c r="E57" t="s">
        <v>611</v>
      </c>
      <c r="F57" t="s">
        <v>321</v>
      </c>
      <c r="G57" t="s">
        <v>322</v>
      </c>
      <c r="H57" t="s">
        <v>328</v>
      </c>
      <c r="I57" t="s">
        <v>612</v>
      </c>
      <c r="J57" t="s">
        <v>325</v>
      </c>
      <c r="K57" t="s">
        <v>613</v>
      </c>
      <c r="L57" t="s">
        <v>322</v>
      </c>
      <c r="M57" s="434">
        <v>43341</v>
      </c>
      <c r="N57" t="s">
        <v>337</v>
      </c>
      <c r="O57" s="434">
        <v>43889</v>
      </c>
      <c r="P57" s="434">
        <v>44346</v>
      </c>
      <c r="Q57" s="408"/>
      <c r="R57" t="s">
        <v>258</v>
      </c>
      <c r="S57" t="s">
        <v>611</v>
      </c>
      <c r="T57" t="s">
        <v>614</v>
      </c>
      <c r="U57" t="s">
        <v>328</v>
      </c>
      <c r="V57" s="408"/>
      <c r="W57" t="s">
        <v>329</v>
      </c>
      <c r="X57" t="s">
        <v>321</v>
      </c>
      <c r="Y57" t="s">
        <v>328</v>
      </c>
      <c r="AA57" t="s">
        <v>328</v>
      </c>
      <c r="AB57" s="408"/>
      <c r="AD57" t="s">
        <v>328</v>
      </c>
      <c r="AF57" t="s">
        <v>328</v>
      </c>
      <c r="AG57" s="408"/>
      <c r="AH57" t="s">
        <v>328</v>
      </c>
      <c r="AI57" s="408"/>
      <c r="AJ57" s="408"/>
      <c r="AK57" t="s">
        <v>328</v>
      </c>
      <c r="AL57" s="408"/>
      <c r="AM57" s="408"/>
      <c r="AN57" t="s">
        <v>328</v>
      </c>
      <c r="AP57" t="s">
        <v>328</v>
      </c>
      <c r="AQ57" t="s">
        <v>328</v>
      </c>
      <c r="AR57" t="s">
        <v>258</v>
      </c>
    </row>
    <row r="58" spans="1:44">
      <c r="A58" t="s">
        <v>615</v>
      </c>
      <c r="B58" t="s">
        <v>331</v>
      </c>
      <c r="C58" t="s">
        <v>616</v>
      </c>
      <c r="D58" t="s">
        <v>617</v>
      </c>
      <c r="E58" t="s">
        <v>618</v>
      </c>
      <c r="F58" t="s">
        <v>321</v>
      </c>
      <c r="G58" t="s">
        <v>322</v>
      </c>
      <c r="H58" t="s">
        <v>328</v>
      </c>
      <c r="I58" t="s">
        <v>619</v>
      </c>
      <c r="J58" t="s">
        <v>325</v>
      </c>
      <c r="K58" t="s">
        <v>620</v>
      </c>
      <c r="L58" t="s">
        <v>322</v>
      </c>
      <c r="M58" s="434">
        <v>43401</v>
      </c>
      <c r="N58" t="s">
        <v>337</v>
      </c>
      <c r="O58" s="434">
        <v>43585</v>
      </c>
      <c r="P58" s="434">
        <v>43616</v>
      </c>
      <c r="Q58" s="408"/>
      <c r="R58" t="s">
        <v>258</v>
      </c>
      <c r="S58" t="s">
        <v>618</v>
      </c>
      <c r="T58" t="s">
        <v>621</v>
      </c>
      <c r="U58" t="s">
        <v>328</v>
      </c>
      <c r="V58" s="408"/>
      <c r="W58" t="s">
        <v>329</v>
      </c>
      <c r="X58" t="s">
        <v>321</v>
      </c>
      <c r="Y58" t="s">
        <v>328</v>
      </c>
      <c r="AA58" t="s">
        <v>328</v>
      </c>
      <c r="AB58" s="408"/>
      <c r="AD58" t="s">
        <v>328</v>
      </c>
      <c r="AF58" t="s">
        <v>328</v>
      </c>
      <c r="AG58" s="408"/>
      <c r="AH58" t="s">
        <v>328</v>
      </c>
      <c r="AI58" s="408"/>
      <c r="AJ58" s="408"/>
      <c r="AK58" t="s">
        <v>328</v>
      </c>
      <c r="AL58" s="408"/>
      <c r="AM58" s="408"/>
      <c r="AN58" t="s">
        <v>328</v>
      </c>
      <c r="AP58" t="s">
        <v>328</v>
      </c>
      <c r="AQ58" t="s">
        <v>328</v>
      </c>
      <c r="AR58" t="s">
        <v>258</v>
      </c>
    </row>
    <row r="59" spans="1:44">
      <c r="A59" t="s">
        <v>615</v>
      </c>
      <c r="B59" t="s">
        <v>331</v>
      </c>
      <c r="C59" t="s">
        <v>345</v>
      </c>
      <c r="D59" t="s">
        <v>622</v>
      </c>
      <c r="E59" t="s">
        <v>623</v>
      </c>
      <c r="F59" t="s">
        <v>321</v>
      </c>
      <c r="G59" t="s">
        <v>322</v>
      </c>
      <c r="H59" t="s">
        <v>328</v>
      </c>
      <c r="I59" t="s">
        <v>624</v>
      </c>
      <c r="J59" t="s">
        <v>325</v>
      </c>
      <c r="K59" t="s">
        <v>522</v>
      </c>
      <c r="L59" t="s">
        <v>322</v>
      </c>
      <c r="M59" s="434">
        <v>43344</v>
      </c>
      <c r="N59" t="s">
        <v>337</v>
      </c>
      <c r="O59" s="434">
        <v>43709</v>
      </c>
      <c r="P59" s="434"/>
      <c r="Q59" s="408"/>
      <c r="R59" t="s">
        <v>258</v>
      </c>
      <c r="S59" t="s">
        <v>623</v>
      </c>
      <c r="T59" t="s">
        <v>625</v>
      </c>
      <c r="U59" t="s">
        <v>328</v>
      </c>
      <c r="V59" s="408"/>
      <c r="W59" t="s">
        <v>329</v>
      </c>
      <c r="X59" t="s">
        <v>321</v>
      </c>
      <c r="Y59" t="s">
        <v>328</v>
      </c>
      <c r="AA59" t="s">
        <v>328</v>
      </c>
      <c r="AB59" s="408"/>
      <c r="AD59" t="s">
        <v>328</v>
      </c>
      <c r="AF59" t="s">
        <v>328</v>
      </c>
      <c r="AG59" s="408"/>
      <c r="AH59" t="s">
        <v>328</v>
      </c>
      <c r="AI59" s="408"/>
      <c r="AJ59" s="408"/>
      <c r="AK59" t="s">
        <v>328</v>
      </c>
      <c r="AL59" s="408"/>
      <c r="AM59" s="408"/>
      <c r="AN59" t="s">
        <v>328</v>
      </c>
      <c r="AP59" t="s">
        <v>328</v>
      </c>
      <c r="AQ59" t="s">
        <v>328</v>
      </c>
      <c r="AR59" t="s">
        <v>258</v>
      </c>
    </row>
    <row r="60" spans="1:44">
      <c r="A60" t="s">
        <v>615</v>
      </c>
      <c r="B60" t="s">
        <v>331</v>
      </c>
      <c r="C60" t="s">
        <v>405</v>
      </c>
      <c r="D60" t="s">
        <v>626</v>
      </c>
      <c r="E60" t="s">
        <v>627</v>
      </c>
      <c r="F60" t="s">
        <v>321</v>
      </c>
      <c r="G60" t="s">
        <v>322</v>
      </c>
      <c r="H60" t="s">
        <v>328</v>
      </c>
      <c r="I60" t="s">
        <v>624</v>
      </c>
      <c r="J60" t="s">
        <v>325</v>
      </c>
      <c r="K60" t="s">
        <v>522</v>
      </c>
      <c r="L60" t="s">
        <v>322</v>
      </c>
      <c r="M60" s="434">
        <v>43344</v>
      </c>
      <c r="N60" t="s">
        <v>337</v>
      </c>
      <c r="O60" s="434">
        <v>43709</v>
      </c>
      <c r="P60" s="434"/>
      <c r="Q60" s="408"/>
      <c r="R60" t="s">
        <v>258</v>
      </c>
      <c r="S60" t="s">
        <v>627</v>
      </c>
      <c r="T60" t="s">
        <v>628</v>
      </c>
      <c r="U60" t="s">
        <v>328</v>
      </c>
      <c r="V60" s="408"/>
      <c r="W60" t="s">
        <v>329</v>
      </c>
      <c r="X60" t="s">
        <v>321</v>
      </c>
      <c r="Y60" t="s">
        <v>328</v>
      </c>
      <c r="AA60" t="s">
        <v>328</v>
      </c>
      <c r="AB60" s="408"/>
      <c r="AD60" t="s">
        <v>328</v>
      </c>
      <c r="AF60" t="s">
        <v>328</v>
      </c>
      <c r="AG60" s="408"/>
      <c r="AH60" t="s">
        <v>328</v>
      </c>
      <c r="AI60" s="408"/>
      <c r="AJ60" s="408"/>
      <c r="AK60" t="s">
        <v>328</v>
      </c>
      <c r="AL60" s="408"/>
      <c r="AM60" s="408"/>
      <c r="AN60" t="s">
        <v>328</v>
      </c>
      <c r="AP60" t="s">
        <v>328</v>
      </c>
      <c r="AQ60" t="s">
        <v>328</v>
      </c>
      <c r="AR60" t="s">
        <v>258</v>
      </c>
    </row>
    <row r="61" spans="1:44">
      <c r="A61" t="s">
        <v>571</v>
      </c>
      <c r="B61" t="s">
        <v>331</v>
      </c>
      <c r="C61" t="s">
        <v>405</v>
      </c>
      <c r="D61" t="s">
        <v>629</v>
      </c>
      <c r="E61" t="s">
        <v>630</v>
      </c>
      <c r="F61" t="s">
        <v>328</v>
      </c>
      <c r="H61" t="s">
        <v>328</v>
      </c>
      <c r="I61" t="s">
        <v>631</v>
      </c>
      <c r="J61" t="s">
        <v>325</v>
      </c>
      <c r="K61" t="s">
        <v>632</v>
      </c>
      <c r="L61" t="s">
        <v>322</v>
      </c>
      <c r="M61" s="434">
        <v>43381</v>
      </c>
      <c r="N61" t="s">
        <v>337</v>
      </c>
      <c r="O61" s="434">
        <v>43745</v>
      </c>
      <c r="P61" s="434">
        <v>43896</v>
      </c>
      <c r="Q61" s="408"/>
      <c r="R61" t="s">
        <v>258</v>
      </c>
      <c r="S61" t="s">
        <v>630</v>
      </c>
      <c r="T61" t="s">
        <v>633</v>
      </c>
      <c r="U61" t="s">
        <v>328</v>
      </c>
      <c r="V61" s="408"/>
      <c r="W61" t="s">
        <v>329</v>
      </c>
      <c r="X61" t="s">
        <v>321</v>
      </c>
      <c r="Y61" t="s">
        <v>328</v>
      </c>
      <c r="AA61" t="s">
        <v>328</v>
      </c>
      <c r="AB61" s="408"/>
      <c r="AD61" t="s">
        <v>328</v>
      </c>
      <c r="AF61" t="s">
        <v>328</v>
      </c>
      <c r="AG61" s="408"/>
      <c r="AH61" t="s">
        <v>328</v>
      </c>
      <c r="AI61" s="408"/>
      <c r="AJ61" s="408"/>
      <c r="AK61" t="s">
        <v>328</v>
      </c>
      <c r="AL61" s="408"/>
      <c r="AM61" s="408"/>
      <c r="AN61" t="s">
        <v>328</v>
      </c>
      <c r="AP61" t="s">
        <v>328</v>
      </c>
      <c r="AQ61" t="s">
        <v>328</v>
      </c>
      <c r="AR61" t="s">
        <v>258</v>
      </c>
    </row>
    <row r="62" spans="1:44">
      <c r="A62" t="s">
        <v>615</v>
      </c>
      <c r="B62" t="s">
        <v>331</v>
      </c>
      <c r="C62" t="s">
        <v>318</v>
      </c>
      <c r="D62" t="s">
        <v>634</v>
      </c>
      <c r="E62" t="s">
        <v>635</v>
      </c>
      <c r="F62" t="s">
        <v>321</v>
      </c>
      <c r="G62" t="s">
        <v>322</v>
      </c>
      <c r="H62" t="s">
        <v>636</v>
      </c>
      <c r="I62" t="s">
        <v>637</v>
      </c>
      <c r="J62" t="s">
        <v>325</v>
      </c>
      <c r="K62" t="s">
        <v>522</v>
      </c>
      <c r="L62" t="s">
        <v>322</v>
      </c>
      <c r="M62" s="434">
        <v>43396</v>
      </c>
      <c r="N62" t="s">
        <v>328</v>
      </c>
      <c r="O62" s="434">
        <v>43761</v>
      </c>
      <c r="P62" s="434"/>
      <c r="Q62" s="408"/>
      <c r="R62" t="s">
        <v>258</v>
      </c>
      <c r="S62" t="s">
        <v>635</v>
      </c>
      <c r="T62" t="s">
        <v>638</v>
      </c>
      <c r="U62" t="s">
        <v>328</v>
      </c>
      <c r="V62" s="408"/>
      <c r="W62" t="s">
        <v>329</v>
      </c>
      <c r="X62" t="s">
        <v>321</v>
      </c>
      <c r="Y62" t="s">
        <v>328</v>
      </c>
      <c r="AA62" t="s">
        <v>328</v>
      </c>
      <c r="AB62" s="408"/>
      <c r="AD62" t="s">
        <v>328</v>
      </c>
      <c r="AF62" t="s">
        <v>328</v>
      </c>
      <c r="AG62" s="408"/>
      <c r="AH62" t="s">
        <v>328</v>
      </c>
      <c r="AI62" s="408"/>
      <c r="AJ62" s="408"/>
      <c r="AK62" t="s">
        <v>328</v>
      </c>
      <c r="AL62" s="408"/>
      <c r="AM62" s="408"/>
      <c r="AN62" t="s">
        <v>328</v>
      </c>
      <c r="AP62" t="s">
        <v>328</v>
      </c>
      <c r="AQ62" t="s">
        <v>328</v>
      </c>
      <c r="AR62" t="s">
        <v>258</v>
      </c>
    </row>
    <row r="63" spans="1:44">
      <c r="A63" t="s">
        <v>489</v>
      </c>
      <c r="B63" t="s">
        <v>73</v>
      </c>
      <c r="C63" t="s">
        <v>318</v>
      </c>
      <c r="D63" t="s">
        <v>639</v>
      </c>
      <c r="E63" t="s">
        <v>640</v>
      </c>
      <c r="F63" t="s">
        <v>258</v>
      </c>
      <c r="G63" t="s">
        <v>322</v>
      </c>
      <c r="H63" t="s">
        <v>641</v>
      </c>
      <c r="I63" t="s">
        <v>642</v>
      </c>
      <c r="J63" t="s">
        <v>325</v>
      </c>
      <c r="K63" t="s">
        <v>643</v>
      </c>
      <c r="L63" t="s">
        <v>322</v>
      </c>
      <c r="M63" s="434">
        <v>43374</v>
      </c>
      <c r="N63" t="s">
        <v>337</v>
      </c>
      <c r="O63" s="434">
        <v>44104</v>
      </c>
      <c r="P63" s="434">
        <v>44469</v>
      </c>
      <c r="Q63" s="408"/>
      <c r="R63" t="s">
        <v>258</v>
      </c>
      <c r="S63" t="s">
        <v>644</v>
      </c>
      <c r="T63" t="s">
        <v>645</v>
      </c>
      <c r="U63" t="s">
        <v>328</v>
      </c>
      <c r="V63" s="408"/>
      <c r="W63" t="s">
        <v>329</v>
      </c>
      <c r="X63" t="s">
        <v>321</v>
      </c>
      <c r="Y63" t="s">
        <v>328</v>
      </c>
      <c r="AA63" t="s">
        <v>328</v>
      </c>
      <c r="AB63" s="408"/>
      <c r="AD63" t="s">
        <v>328</v>
      </c>
      <c r="AF63" t="s">
        <v>328</v>
      </c>
      <c r="AG63" s="408"/>
      <c r="AH63" t="s">
        <v>328</v>
      </c>
      <c r="AI63" s="408"/>
      <c r="AJ63" s="408"/>
      <c r="AK63" t="s">
        <v>328</v>
      </c>
      <c r="AL63" s="408"/>
      <c r="AM63" s="408"/>
      <c r="AN63" t="s">
        <v>328</v>
      </c>
      <c r="AP63" t="s">
        <v>328</v>
      </c>
      <c r="AQ63" t="s">
        <v>328</v>
      </c>
      <c r="AR63" t="s">
        <v>258</v>
      </c>
    </row>
    <row r="64" spans="1:44">
      <c r="A64" t="s">
        <v>489</v>
      </c>
      <c r="B64" t="s">
        <v>73</v>
      </c>
      <c r="C64" t="s">
        <v>597</v>
      </c>
      <c r="D64" t="s">
        <v>646</v>
      </c>
      <c r="E64" t="s">
        <v>647</v>
      </c>
      <c r="F64" t="s">
        <v>258</v>
      </c>
      <c r="G64" t="s">
        <v>322</v>
      </c>
      <c r="H64" t="s">
        <v>328</v>
      </c>
      <c r="I64" t="s">
        <v>642</v>
      </c>
      <c r="J64" t="s">
        <v>325</v>
      </c>
      <c r="K64" t="s">
        <v>643</v>
      </c>
      <c r="L64" t="s">
        <v>322</v>
      </c>
      <c r="M64" s="434">
        <v>43374</v>
      </c>
      <c r="N64" t="s">
        <v>337</v>
      </c>
      <c r="O64" s="434">
        <v>44104</v>
      </c>
      <c r="P64" s="434">
        <v>44469</v>
      </c>
      <c r="Q64" s="408"/>
      <c r="R64" t="s">
        <v>258</v>
      </c>
      <c r="S64" t="s">
        <v>648</v>
      </c>
      <c r="T64" t="s">
        <v>649</v>
      </c>
      <c r="U64" t="s">
        <v>328</v>
      </c>
      <c r="V64" s="408"/>
      <c r="W64" t="s">
        <v>329</v>
      </c>
      <c r="X64" t="s">
        <v>321</v>
      </c>
      <c r="Y64" t="s">
        <v>328</v>
      </c>
      <c r="AA64" t="s">
        <v>328</v>
      </c>
      <c r="AB64" s="408"/>
      <c r="AD64" t="s">
        <v>328</v>
      </c>
      <c r="AF64" t="s">
        <v>328</v>
      </c>
      <c r="AG64" s="408"/>
      <c r="AH64" t="s">
        <v>328</v>
      </c>
      <c r="AI64" s="408"/>
      <c r="AJ64" s="408"/>
      <c r="AK64" t="s">
        <v>328</v>
      </c>
      <c r="AL64" s="408"/>
      <c r="AM64" s="408"/>
      <c r="AN64" t="s">
        <v>328</v>
      </c>
      <c r="AP64" t="s">
        <v>328</v>
      </c>
      <c r="AQ64" t="s">
        <v>328</v>
      </c>
      <c r="AR64" t="s">
        <v>258</v>
      </c>
    </row>
    <row r="65" spans="1:44">
      <c r="A65" t="s">
        <v>489</v>
      </c>
      <c r="B65" t="s">
        <v>73</v>
      </c>
      <c r="C65" t="s">
        <v>352</v>
      </c>
      <c r="D65" t="s">
        <v>650</v>
      </c>
      <c r="E65" t="s">
        <v>651</v>
      </c>
      <c r="F65" t="s">
        <v>321</v>
      </c>
      <c r="G65" t="s">
        <v>322</v>
      </c>
      <c r="H65" t="s">
        <v>328</v>
      </c>
      <c r="I65" t="s">
        <v>642</v>
      </c>
      <c r="J65" t="s">
        <v>325</v>
      </c>
      <c r="K65" t="s">
        <v>643</v>
      </c>
      <c r="L65" t="s">
        <v>322</v>
      </c>
      <c r="M65" s="434">
        <v>43374</v>
      </c>
      <c r="N65" t="s">
        <v>337</v>
      </c>
      <c r="O65" s="434">
        <v>44104</v>
      </c>
      <c r="P65" s="434">
        <v>44469</v>
      </c>
      <c r="Q65" s="408"/>
      <c r="R65" t="s">
        <v>258</v>
      </c>
      <c r="S65" t="s">
        <v>652</v>
      </c>
      <c r="T65" t="s">
        <v>653</v>
      </c>
      <c r="U65" t="s">
        <v>328</v>
      </c>
      <c r="V65" s="408"/>
      <c r="W65" t="s">
        <v>329</v>
      </c>
      <c r="X65" t="s">
        <v>321</v>
      </c>
      <c r="Y65" t="s">
        <v>328</v>
      </c>
      <c r="AA65" t="s">
        <v>328</v>
      </c>
      <c r="AB65" s="408"/>
      <c r="AD65" t="s">
        <v>328</v>
      </c>
      <c r="AF65" t="s">
        <v>328</v>
      </c>
      <c r="AG65" s="408"/>
      <c r="AH65" t="s">
        <v>328</v>
      </c>
      <c r="AI65" s="408"/>
      <c r="AJ65" s="408"/>
      <c r="AK65" t="s">
        <v>328</v>
      </c>
      <c r="AL65" s="408"/>
      <c r="AM65" s="408"/>
      <c r="AN65" t="s">
        <v>328</v>
      </c>
      <c r="AP65" t="s">
        <v>328</v>
      </c>
      <c r="AQ65" t="s">
        <v>328</v>
      </c>
      <c r="AR65" t="s">
        <v>258</v>
      </c>
    </row>
    <row r="66" spans="1:44">
      <c r="A66" t="s">
        <v>440</v>
      </c>
      <c r="B66" t="s">
        <v>73</v>
      </c>
      <c r="C66" t="s">
        <v>405</v>
      </c>
      <c r="D66" t="s">
        <v>654</v>
      </c>
      <c r="E66" t="s">
        <v>655</v>
      </c>
      <c r="F66" t="s">
        <v>321</v>
      </c>
      <c r="G66" t="s">
        <v>322</v>
      </c>
      <c r="H66" t="s">
        <v>328</v>
      </c>
      <c r="I66" t="s">
        <v>656</v>
      </c>
      <c r="J66" t="s">
        <v>657</v>
      </c>
      <c r="K66" t="s">
        <v>658</v>
      </c>
      <c r="L66" t="s">
        <v>322</v>
      </c>
      <c r="M66" s="434">
        <v>43344</v>
      </c>
      <c r="N66" t="s">
        <v>337</v>
      </c>
      <c r="O66" s="434">
        <v>44561</v>
      </c>
      <c r="P66" s="434">
        <v>44926</v>
      </c>
      <c r="Q66" s="408"/>
      <c r="R66" t="s">
        <v>258</v>
      </c>
      <c r="S66" t="s">
        <v>659</v>
      </c>
      <c r="T66" t="s">
        <v>660</v>
      </c>
      <c r="U66" t="s">
        <v>328</v>
      </c>
      <c r="V66" s="408"/>
      <c r="W66" t="s">
        <v>329</v>
      </c>
      <c r="X66" t="s">
        <v>321</v>
      </c>
      <c r="Y66" t="s">
        <v>328</v>
      </c>
      <c r="AA66" t="s">
        <v>328</v>
      </c>
      <c r="AB66" s="408"/>
      <c r="AD66" t="s">
        <v>328</v>
      </c>
      <c r="AF66" t="s">
        <v>328</v>
      </c>
      <c r="AG66" s="408"/>
      <c r="AH66" t="s">
        <v>328</v>
      </c>
      <c r="AI66" s="408"/>
      <c r="AJ66" s="408"/>
      <c r="AK66" t="s">
        <v>328</v>
      </c>
      <c r="AL66" s="408"/>
      <c r="AM66" s="408"/>
      <c r="AN66" t="s">
        <v>328</v>
      </c>
      <c r="AP66" t="s">
        <v>328</v>
      </c>
      <c r="AQ66" t="s">
        <v>328</v>
      </c>
      <c r="AR66" t="s">
        <v>258</v>
      </c>
    </row>
    <row r="67" spans="1:44">
      <c r="A67" t="s">
        <v>440</v>
      </c>
      <c r="B67" t="s">
        <v>73</v>
      </c>
      <c r="C67" t="s">
        <v>597</v>
      </c>
      <c r="D67" t="s">
        <v>661</v>
      </c>
      <c r="E67" t="s">
        <v>662</v>
      </c>
      <c r="F67" t="s">
        <v>258</v>
      </c>
      <c r="G67" t="s">
        <v>322</v>
      </c>
      <c r="H67" t="s">
        <v>328</v>
      </c>
      <c r="I67" t="s">
        <v>663</v>
      </c>
      <c r="J67" t="s">
        <v>325</v>
      </c>
      <c r="K67" t="s">
        <v>664</v>
      </c>
      <c r="L67" t="s">
        <v>322</v>
      </c>
      <c r="M67" s="434">
        <v>43344</v>
      </c>
      <c r="N67" t="s">
        <v>337</v>
      </c>
      <c r="O67" s="434">
        <v>44561</v>
      </c>
      <c r="P67" s="434">
        <v>44834</v>
      </c>
      <c r="Q67" s="408"/>
      <c r="R67" t="s">
        <v>258</v>
      </c>
      <c r="S67" t="s">
        <v>665</v>
      </c>
      <c r="T67" t="s">
        <v>666</v>
      </c>
      <c r="U67" t="s">
        <v>328</v>
      </c>
      <c r="V67" s="408"/>
      <c r="W67" t="s">
        <v>329</v>
      </c>
      <c r="X67" t="s">
        <v>321</v>
      </c>
      <c r="Y67" t="s">
        <v>328</v>
      </c>
      <c r="AA67" t="s">
        <v>328</v>
      </c>
      <c r="AB67" s="408"/>
      <c r="AD67" t="s">
        <v>328</v>
      </c>
      <c r="AF67" t="s">
        <v>328</v>
      </c>
      <c r="AG67" s="408"/>
      <c r="AH67" t="s">
        <v>328</v>
      </c>
      <c r="AI67" s="408"/>
      <c r="AJ67" s="408"/>
      <c r="AK67" t="s">
        <v>328</v>
      </c>
      <c r="AL67" s="408"/>
      <c r="AM67" s="408"/>
      <c r="AN67" t="s">
        <v>328</v>
      </c>
      <c r="AP67" t="s">
        <v>328</v>
      </c>
      <c r="AQ67" t="s">
        <v>328</v>
      </c>
      <c r="AR67" t="s">
        <v>258</v>
      </c>
    </row>
    <row r="68" spans="1:44">
      <c r="A68" t="s">
        <v>316</v>
      </c>
      <c r="B68" t="s">
        <v>317</v>
      </c>
      <c r="C68" t="s">
        <v>667</v>
      </c>
      <c r="D68" t="s">
        <v>668</v>
      </c>
      <c r="E68" t="s">
        <v>669</v>
      </c>
      <c r="F68" t="s">
        <v>321</v>
      </c>
      <c r="G68" t="s">
        <v>322</v>
      </c>
      <c r="H68" t="s">
        <v>670</v>
      </c>
      <c r="I68" t="s">
        <v>671</v>
      </c>
      <c r="J68" t="s">
        <v>325</v>
      </c>
      <c r="K68" t="s">
        <v>672</v>
      </c>
      <c r="L68" t="s">
        <v>322</v>
      </c>
      <c r="M68" s="434">
        <v>43596</v>
      </c>
      <c r="N68" t="s">
        <v>337</v>
      </c>
      <c r="O68" s="434">
        <v>43961</v>
      </c>
      <c r="P68" s="434">
        <v>44530</v>
      </c>
      <c r="Q68" s="408"/>
      <c r="R68" t="s">
        <v>258</v>
      </c>
      <c r="S68" t="s">
        <v>669</v>
      </c>
      <c r="T68" t="s">
        <v>328</v>
      </c>
      <c r="U68" t="s">
        <v>328</v>
      </c>
      <c r="V68" s="408"/>
      <c r="W68" t="s">
        <v>329</v>
      </c>
      <c r="X68" t="s">
        <v>321</v>
      </c>
      <c r="Y68" t="s">
        <v>328</v>
      </c>
      <c r="AA68" t="s">
        <v>328</v>
      </c>
      <c r="AB68" s="408"/>
      <c r="AD68" t="s">
        <v>328</v>
      </c>
      <c r="AF68" t="s">
        <v>328</v>
      </c>
      <c r="AG68" s="408"/>
      <c r="AH68" t="s">
        <v>328</v>
      </c>
      <c r="AI68" s="408"/>
      <c r="AJ68" s="408"/>
      <c r="AK68" t="s">
        <v>328</v>
      </c>
      <c r="AL68" s="408"/>
      <c r="AM68" s="408"/>
      <c r="AN68" t="s">
        <v>328</v>
      </c>
      <c r="AP68" t="s">
        <v>328</v>
      </c>
      <c r="AQ68" t="s">
        <v>328</v>
      </c>
      <c r="AR68" t="s">
        <v>258</v>
      </c>
    </row>
    <row r="69" spans="1:44">
      <c r="A69" t="s">
        <v>316</v>
      </c>
      <c r="B69" t="s">
        <v>317</v>
      </c>
      <c r="C69" t="s">
        <v>352</v>
      </c>
      <c r="D69" t="s">
        <v>673</v>
      </c>
      <c r="E69" t="s">
        <v>674</v>
      </c>
      <c r="F69" t="s">
        <v>321</v>
      </c>
      <c r="G69" t="s">
        <v>322</v>
      </c>
      <c r="H69" t="s">
        <v>328</v>
      </c>
      <c r="I69" t="s">
        <v>675</v>
      </c>
      <c r="J69" t="s">
        <v>657</v>
      </c>
      <c r="K69" t="s">
        <v>676</v>
      </c>
      <c r="L69" t="s">
        <v>322</v>
      </c>
      <c r="M69" s="434">
        <v>43741</v>
      </c>
      <c r="N69" t="s">
        <v>337</v>
      </c>
      <c r="O69" s="434">
        <v>44014</v>
      </c>
      <c r="P69" s="434">
        <v>45291</v>
      </c>
      <c r="Q69" s="408"/>
      <c r="R69" t="s">
        <v>258</v>
      </c>
      <c r="S69" t="s">
        <v>674</v>
      </c>
      <c r="T69" t="s">
        <v>328</v>
      </c>
      <c r="U69" t="s">
        <v>328</v>
      </c>
      <c r="V69" s="408"/>
      <c r="W69" t="s">
        <v>329</v>
      </c>
      <c r="X69" t="s">
        <v>321</v>
      </c>
      <c r="Y69" t="s">
        <v>328</v>
      </c>
      <c r="AA69" t="s">
        <v>328</v>
      </c>
      <c r="AB69" s="408"/>
      <c r="AD69" t="s">
        <v>328</v>
      </c>
      <c r="AF69" t="s">
        <v>328</v>
      </c>
      <c r="AG69" s="408"/>
      <c r="AH69" t="s">
        <v>328</v>
      </c>
      <c r="AI69" s="408"/>
      <c r="AJ69" s="408"/>
      <c r="AK69" t="s">
        <v>328</v>
      </c>
      <c r="AL69" s="408"/>
      <c r="AM69" s="408"/>
      <c r="AN69" t="s">
        <v>328</v>
      </c>
      <c r="AP69" t="s">
        <v>328</v>
      </c>
      <c r="AQ69" t="s">
        <v>328</v>
      </c>
      <c r="AR69" t="s">
        <v>258</v>
      </c>
    </row>
    <row r="70" spans="1:44">
      <c r="A70" t="s">
        <v>316</v>
      </c>
      <c r="B70" t="s">
        <v>317</v>
      </c>
      <c r="C70" t="s">
        <v>405</v>
      </c>
      <c r="D70" t="s">
        <v>677</v>
      </c>
      <c r="E70" t="s">
        <v>678</v>
      </c>
      <c r="F70" t="s">
        <v>321</v>
      </c>
      <c r="G70" t="s">
        <v>322</v>
      </c>
      <c r="H70" t="s">
        <v>328</v>
      </c>
      <c r="I70" t="s">
        <v>679</v>
      </c>
      <c r="J70" t="s">
        <v>325</v>
      </c>
      <c r="K70" t="s">
        <v>680</v>
      </c>
      <c r="L70" t="s">
        <v>322</v>
      </c>
      <c r="M70" s="434">
        <v>43739</v>
      </c>
      <c r="N70" t="s">
        <v>337</v>
      </c>
      <c r="O70" s="434">
        <v>43921</v>
      </c>
      <c r="P70" s="434"/>
      <c r="Q70" s="408"/>
      <c r="R70" t="s">
        <v>258</v>
      </c>
      <c r="S70" t="s">
        <v>678</v>
      </c>
      <c r="T70" t="s">
        <v>328</v>
      </c>
      <c r="U70" t="s">
        <v>328</v>
      </c>
      <c r="V70" s="408"/>
      <c r="W70" t="s">
        <v>329</v>
      </c>
      <c r="X70" t="s">
        <v>321</v>
      </c>
      <c r="Y70" t="s">
        <v>328</v>
      </c>
      <c r="AA70" t="s">
        <v>328</v>
      </c>
      <c r="AB70" s="408"/>
      <c r="AD70" t="s">
        <v>328</v>
      </c>
      <c r="AF70" t="s">
        <v>328</v>
      </c>
      <c r="AG70" s="408"/>
      <c r="AH70" t="s">
        <v>328</v>
      </c>
      <c r="AI70" s="408"/>
      <c r="AJ70" s="408"/>
      <c r="AK70" t="s">
        <v>328</v>
      </c>
      <c r="AL70" s="408"/>
      <c r="AM70" s="408"/>
      <c r="AN70" t="s">
        <v>328</v>
      </c>
      <c r="AP70" t="s">
        <v>328</v>
      </c>
      <c r="AQ70" t="s">
        <v>328</v>
      </c>
      <c r="AR70" t="s">
        <v>258</v>
      </c>
    </row>
    <row r="71" spans="1:44">
      <c r="A71" t="s">
        <v>316</v>
      </c>
      <c r="B71" t="s">
        <v>317</v>
      </c>
      <c r="C71" t="s">
        <v>597</v>
      </c>
      <c r="D71" t="s">
        <v>681</v>
      </c>
      <c r="E71" t="s">
        <v>682</v>
      </c>
      <c r="F71" t="s">
        <v>321</v>
      </c>
      <c r="G71" t="s">
        <v>322</v>
      </c>
      <c r="H71" t="s">
        <v>328</v>
      </c>
      <c r="I71" t="s">
        <v>656</v>
      </c>
      <c r="J71" t="s">
        <v>657</v>
      </c>
      <c r="K71" t="s">
        <v>683</v>
      </c>
      <c r="L71" t="s">
        <v>322</v>
      </c>
      <c r="M71" s="434">
        <v>43831</v>
      </c>
      <c r="N71" t="s">
        <v>337</v>
      </c>
      <c r="O71" s="434">
        <v>44562</v>
      </c>
      <c r="P71" s="434">
        <v>44926</v>
      </c>
      <c r="Q71" s="408"/>
      <c r="R71" t="s">
        <v>258</v>
      </c>
      <c r="S71" t="s">
        <v>682</v>
      </c>
      <c r="T71" t="s">
        <v>328</v>
      </c>
      <c r="U71" t="s">
        <v>328</v>
      </c>
      <c r="V71" s="408"/>
      <c r="W71" t="s">
        <v>329</v>
      </c>
      <c r="X71" t="s">
        <v>321</v>
      </c>
      <c r="Y71" t="s">
        <v>328</v>
      </c>
      <c r="AA71" t="s">
        <v>328</v>
      </c>
      <c r="AB71" s="408"/>
      <c r="AD71" t="s">
        <v>328</v>
      </c>
      <c r="AF71" t="s">
        <v>328</v>
      </c>
      <c r="AG71" s="408"/>
      <c r="AH71" t="s">
        <v>328</v>
      </c>
      <c r="AI71" s="408"/>
      <c r="AJ71" s="408"/>
      <c r="AK71" t="s">
        <v>328</v>
      </c>
      <c r="AL71" s="408"/>
      <c r="AM71" s="408"/>
      <c r="AN71" t="s">
        <v>328</v>
      </c>
      <c r="AP71" t="s">
        <v>328</v>
      </c>
      <c r="AQ71" t="s">
        <v>328</v>
      </c>
      <c r="AR71" t="s">
        <v>258</v>
      </c>
    </row>
    <row r="72" spans="1:44">
      <c r="A72" t="s">
        <v>316</v>
      </c>
      <c r="B72" t="s">
        <v>317</v>
      </c>
      <c r="C72" t="s">
        <v>684</v>
      </c>
      <c r="D72" t="s">
        <v>685</v>
      </c>
      <c r="E72" t="s">
        <v>686</v>
      </c>
      <c r="F72" t="s">
        <v>321</v>
      </c>
      <c r="G72" t="s">
        <v>322</v>
      </c>
      <c r="H72" t="s">
        <v>687</v>
      </c>
      <c r="I72" t="s">
        <v>688</v>
      </c>
      <c r="J72" t="s">
        <v>325</v>
      </c>
      <c r="K72" t="s">
        <v>362</v>
      </c>
      <c r="L72" t="s">
        <v>322</v>
      </c>
      <c r="M72" s="434">
        <v>43805</v>
      </c>
      <c r="N72" t="s">
        <v>337</v>
      </c>
      <c r="O72" s="434">
        <v>44170</v>
      </c>
      <c r="P72" s="434"/>
      <c r="Q72" s="408"/>
      <c r="R72" t="s">
        <v>258</v>
      </c>
      <c r="S72" t="s">
        <v>328</v>
      </c>
      <c r="T72" t="s">
        <v>328</v>
      </c>
      <c r="U72" t="s">
        <v>328</v>
      </c>
      <c r="V72" s="408"/>
      <c r="W72" t="s">
        <v>329</v>
      </c>
      <c r="X72" t="s">
        <v>321</v>
      </c>
      <c r="Y72" t="s">
        <v>328</v>
      </c>
      <c r="AA72" t="s">
        <v>328</v>
      </c>
      <c r="AB72" s="408"/>
      <c r="AD72" t="s">
        <v>328</v>
      </c>
      <c r="AF72" t="s">
        <v>328</v>
      </c>
      <c r="AG72" s="408"/>
      <c r="AH72" t="s">
        <v>328</v>
      </c>
      <c r="AI72" s="408"/>
      <c r="AJ72" s="408"/>
      <c r="AK72" t="s">
        <v>328</v>
      </c>
      <c r="AL72" s="408"/>
      <c r="AM72" s="408"/>
      <c r="AN72" t="s">
        <v>328</v>
      </c>
      <c r="AP72" t="s">
        <v>328</v>
      </c>
      <c r="AQ72" t="s">
        <v>328</v>
      </c>
      <c r="AR72" t="s">
        <v>258</v>
      </c>
    </row>
    <row r="73" spans="1:44">
      <c r="A73" t="s">
        <v>689</v>
      </c>
      <c r="B73" t="s">
        <v>331</v>
      </c>
      <c r="C73" t="s">
        <v>318</v>
      </c>
      <c r="D73" t="s">
        <v>690</v>
      </c>
      <c r="E73" t="s">
        <v>691</v>
      </c>
      <c r="F73" t="s">
        <v>321</v>
      </c>
      <c r="G73" t="s">
        <v>322</v>
      </c>
      <c r="H73" t="s">
        <v>692</v>
      </c>
      <c r="I73" t="s">
        <v>693</v>
      </c>
      <c r="J73" t="s">
        <v>325</v>
      </c>
      <c r="K73" t="s">
        <v>694</v>
      </c>
      <c r="L73" t="s">
        <v>322</v>
      </c>
      <c r="M73" s="434">
        <v>43601</v>
      </c>
      <c r="N73" t="s">
        <v>337</v>
      </c>
      <c r="O73" s="434">
        <v>43815</v>
      </c>
      <c r="P73" s="434"/>
      <c r="Q73" s="408"/>
      <c r="R73" t="s">
        <v>258</v>
      </c>
      <c r="S73" t="s">
        <v>695</v>
      </c>
      <c r="T73" t="s">
        <v>696</v>
      </c>
      <c r="U73" t="s">
        <v>328</v>
      </c>
      <c r="V73" s="408"/>
      <c r="W73" t="s">
        <v>329</v>
      </c>
      <c r="X73" t="s">
        <v>321</v>
      </c>
      <c r="Y73" t="s">
        <v>328</v>
      </c>
      <c r="AA73" t="s">
        <v>328</v>
      </c>
      <c r="AB73" s="408"/>
      <c r="AD73" t="s">
        <v>328</v>
      </c>
      <c r="AF73" t="s">
        <v>328</v>
      </c>
      <c r="AG73" s="408"/>
      <c r="AH73" t="s">
        <v>328</v>
      </c>
      <c r="AI73" s="408"/>
      <c r="AJ73" s="408"/>
      <c r="AK73" t="s">
        <v>328</v>
      </c>
      <c r="AL73" s="408"/>
      <c r="AM73" s="408"/>
      <c r="AN73" t="s">
        <v>328</v>
      </c>
      <c r="AP73" t="s">
        <v>328</v>
      </c>
      <c r="AQ73" t="s">
        <v>328</v>
      </c>
      <c r="AR73" t="s">
        <v>258</v>
      </c>
    </row>
    <row r="74" spans="1:44">
      <c r="A74" t="s">
        <v>689</v>
      </c>
      <c r="B74" t="s">
        <v>331</v>
      </c>
      <c r="C74" t="s">
        <v>471</v>
      </c>
      <c r="D74" t="s">
        <v>697</v>
      </c>
      <c r="E74" t="s">
        <v>698</v>
      </c>
      <c r="F74" t="s">
        <v>321</v>
      </c>
      <c r="G74" t="s">
        <v>322</v>
      </c>
      <c r="H74" t="s">
        <v>699</v>
      </c>
      <c r="I74" t="s">
        <v>700</v>
      </c>
      <c r="J74" t="s">
        <v>325</v>
      </c>
      <c r="K74" t="s">
        <v>694</v>
      </c>
      <c r="L74" t="s">
        <v>322</v>
      </c>
      <c r="M74" s="434">
        <v>43570</v>
      </c>
      <c r="N74" t="s">
        <v>337</v>
      </c>
      <c r="O74" s="434">
        <v>43753</v>
      </c>
      <c r="P74" s="434">
        <v>43784</v>
      </c>
      <c r="Q74" s="408"/>
      <c r="R74" t="s">
        <v>258</v>
      </c>
      <c r="S74" t="s">
        <v>698</v>
      </c>
      <c r="T74" t="s">
        <v>701</v>
      </c>
      <c r="U74" t="s">
        <v>328</v>
      </c>
      <c r="V74" s="408"/>
      <c r="W74" t="s">
        <v>329</v>
      </c>
      <c r="X74" t="s">
        <v>321</v>
      </c>
      <c r="Y74" t="s">
        <v>328</v>
      </c>
      <c r="AA74" t="s">
        <v>328</v>
      </c>
      <c r="AB74" s="408"/>
      <c r="AD74" t="s">
        <v>328</v>
      </c>
      <c r="AF74" t="s">
        <v>328</v>
      </c>
      <c r="AG74" s="408"/>
      <c r="AH74" t="s">
        <v>328</v>
      </c>
      <c r="AI74" s="408"/>
      <c r="AJ74" s="408"/>
      <c r="AK74" t="s">
        <v>328</v>
      </c>
      <c r="AL74" s="408"/>
      <c r="AM74" s="408"/>
      <c r="AN74" t="s">
        <v>328</v>
      </c>
      <c r="AP74" t="s">
        <v>328</v>
      </c>
      <c r="AQ74" t="s">
        <v>328</v>
      </c>
      <c r="AR74" t="s">
        <v>258</v>
      </c>
    </row>
    <row r="75" spans="1:44">
      <c r="A75" t="s">
        <v>689</v>
      </c>
      <c r="B75" t="s">
        <v>331</v>
      </c>
      <c r="C75" t="s">
        <v>345</v>
      </c>
      <c r="D75" t="s">
        <v>702</v>
      </c>
      <c r="E75" t="s">
        <v>703</v>
      </c>
      <c r="F75" t="s">
        <v>321</v>
      </c>
      <c r="G75" t="s">
        <v>322</v>
      </c>
      <c r="H75" t="s">
        <v>328</v>
      </c>
      <c r="I75" t="s">
        <v>704</v>
      </c>
      <c r="J75" t="s">
        <v>325</v>
      </c>
      <c r="K75" t="s">
        <v>374</v>
      </c>
      <c r="L75" t="s">
        <v>322</v>
      </c>
      <c r="M75" s="434">
        <v>43606</v>
      </c>
      <c r="N75" t="s">
        <v>337</v>
      </c>
      <c r="O75" s="434">
        <v>43790</v>
      </c>
      <c r="P75" s="434"/>
      <c r="Q75" s="408"/>
      <c r="R75" t="s">
        <v>258</v>
      </c>
      <c r="S75" t="s">
        <v>703</v>
      </c>
      <c r="T75" t="s">
        <v>705</v>
      </c>
      <c r="U75" t="s">
        <v>328</v>
      </c>
      <c r="V75" s="408"/>
      <c r="W75" t="s">
        <v>329</v>
      </c>
      <c r="X75" t="s">
        <v>321</v>
      </c>
      <c r="Y75" t="s">
        <v>328</v>
      </c>
      <c r="AA75" t="s">
        <v>328</v>
      </c>
      <c r="AB75" s="408"/>
      <c r="AD75" t="s">
        <v>328</v>
      </c>
      <c r="AF75" t="s">
        <v>328</v>
      </c>
      <c r="AG75" s="408"/>
      <c r="AH75" t="s">
        <v>328</v>
      </c>
      <c r="AI75" s="408"/>
      <c r="AJ75" s="408"/>
      <c r="AK75" t="s">
        <v>328</v>
      </c>
      <c r="AL75" s="408"/>
      <c r="AM75" s="408"/>
      <c r="AN75" t="s">
        <v>328</v>
      </c>
      <c r="AP75" t="s">
        <v>328</v>
      </c>
      <c r="AQ75" t="s">
        <v>328</v>
      </c>
      <c r="AR75" t="s">
        <v>258</v>
      </c>
    </row>
    <row r="76" spans="1:44">
      <c r="A76" t="s">
        <v>689</v>
      </c>
      <c r="B76" t="s">
        <v>331</v>
      </c>
      <c r="C76" t="s">
        <v>405</v>
      </c>
      <c r="D76" t="s">
        <v>706</v>
      </c>
      <c r="E76" t="s">
        <v>707</v>
      </c>
      <c r="F76" t="s">
        <v>328</v>
      </c>
      <c r="H76" t="s">
        <v>328</v>
      </c>
      <c r="I76" t="s">
        <v>708</v>
      </c>
      <c r="J76" t="s">
        <v>325</v>
      </c>
      <c r="K76" t="s">
        <v>374</v>
      </c>
      <c r="L76" t="s">
        <v>322</v>
      </c>
      <c r="M76" s="434">
        <v>43647</v>
      </c>
      <c r="N76" t="s">
        <v>337</v>
      </c>
      <c r="O76" s="434">
        <v>43831</v>
      </c>
      <c r="P76" s="434"/>
      <c r="Q76" s="408"/>
      <c r="R76" t="s">
        <v>258</v>
      </c>
      <c r="S76" t="s">
        <v>707</v>
      </c>
      <c r="T76" t="s">
        <v>709</v>
      </c>
      <c r="U76" t="s">
        <v>328</v>
      </c>
      <c r="V76" s="408"/>
      <c r="W76" t="s">
        <v>329</v>
      </c>
      <c r="X76" t="s">
        <v>321</v>
      </c>
      <c r="Y76" t="s">
        <v>328</v>
      </c>
      <c r="AA76" t="s">
        <v>328</v>
      </c>
      <c r="AB76" s="408"/>
      <c r="AD76" t="s">
        <v>328</v>
      </c>
      <c r="AF76" t="s">
        <v>328</v>
      </c>
      <c r="AG76" s="408"/>
      <c r="AH76" t="s">
        <v>328</v>
      </c>
      <c r="AI76" s="408"/>
      <c r="AJ76" s="408"/>
      <c r="AK76" t="s">
        <v>328</v>
      </c>
      <c r="AL76" s="408"/>
      <c r="AM76" s="408"/>
      <c r="AN76" t="s">
        <v>328</v>
      </c>
      <c r="AP76" t="s">
        <v>328</v>
      </c>
      <c r="AQ76" t="s">
        <v>328</v>
      </c>
      <c r="AR76" t="s">
        <v>258</v>
      </c>
    </row>
    <row r="77" spans="1:44">
      <c r="A77" t="s">
        <v>710</v>
      </c>
      <c r="B77" t="s">
        <v>331</v>
      </c>
      <c r="C77" t="s">
        <v>471</v>
      </c>
      <c r="D77" t="s">
        <v>711</v>
      </c>
      <c r="E77" t="s">
        <v>712</v>
      </c>
      <c r="F77" t="s">
        <v>328</v>
      </c>
      <c r="H77" t="s">
        <v>328</v>
      </c>
      <c r="I77" t="s">
        <v>713</v>
      </c>
      <c r="J77" t="s">
        <v>325</v>
      </c>
      <c r="K77" t="s">
        <v>714</v>
      </c>
      <c r="L77" t="s">
        <v>322</v>
      </c>
      <c r="M77" s="434">
        <v>43570</v>
      </c>
      <c r="N77" t="s">
        <v>337</v>
      </c>
      <c r="O77" s="434">
        <v>43935</v>
      </c>
      <c r="P77" s="434">
        <v>43982</v>
      </c>
      <c r="Q77" s="408"/>
      <c r="R77" t="s">
        <v>258</v>
      </c>
      <c r="S77" t="s">
        <v>712</v>
      </c>
      <c r="T77" t="s">
        <v>715</v>
      </c>
      <c r="U77" t="s">
        <v>328</v>
      </c>
      <c r="V77" s="408"/>
      <c r="W77" t="s">
        <v>329</v>
      </c>
      <c r="X77" t="s">
        <v>321</v>
      </c>
      <c r="Y77" t="s">
        <v>328</v>
      </c>
      <c r="AA77" t="s">
        <v>328</v>
      </c>
      <c r="AB77" s="408"/>
      <c r="AD77" t="s">
        <v>328</v>
      </c>
      <c r="AF77" t="s">
        <v>328</v>
      </c>
      <c r="AG77" s="408"/>
      <c r="AH77" t="s">
        <v>328</v>
      </c>
      <c r="AI77" s="408"/>
      <c r="AJ77" s="408"/>
      <c r="AK77" t="s">
        <v>328</v>
      </c>
      <c r="AL77" s="408"/>
      <c r="AM77" s="408"/>
      <c r="AN77" t="s">
        <v>328</v>
      </c>
      <c r="AP77" t="s">
        <v>328</v>
      </c>
      <c r="AQ77" t="s">
        <v>328</v>
      </c>
      <c r="AR77" t="s">
        <v>258</v>
      </c>
    </row>
    <row r="78" spans="1:44">
      <c r="A78" t="s">
        <v>710</v>
      </c>
      <c r="B78" t="s">
        <v>331</v>
      </c>
      <c r="C78" t="s">
        <v>345</v>
      </c>
      <c r="D78" t="s">
        <v>716</v>
      </c>
      <c r="E78" t="s">
        <v>717</v>
      </c>
      <c r="F78" t="s">
        <v>328</v>
      </c>
      <c r="H78" t="s">
        <v>328</v>
      </c>
      <c r="I78" t="s">
        <v>548</v>
      </c>
      <c r="J78" t="s">
        <v>325</v>
      </c>
      <c r="K78" t="s">
        <v>718</v>
      </c>
      <c r="L78" t="s">
        <v>322</v>
      </c>
      <c r="M78" s="434">
        <v>43623</v>
      </c>
      <c r="N78" t="s">
        <v>337</v>
      </c>
      <c r="O78" s="434">
        <v>43988</v>
      </c>
      <c r="P78" s="434">
        <v>44074</v>
      </c>
      <c r="Q78" s="408"/>
      <c r="R78" t="s">
        <v>258</v>
      </c>
      <c r="S78" t="s">
        <v>717</v>
      </c>
      <c r="T78" t="s">
        <v>719</v>
      </c>
      <c r="U78" t="s">
        <v>328</v>
      </c>
      <c r="V78" s="408"/>
      <c r="W78" t="s">
        <v>329</v>
      </c>
      <c r="X78" t="s">
        <v>321</v>
      </c>
      <c r="Y78" t="s">
        <v>328</v>
      </c>
      <c r="AA78" t="s">
        <v>328</v>
      </c>
      <c r="AB78" s="408"/>
      <c r="AD78" t="s">
        <v>328</v>
      </c>
      <c r="AF78" t="s">
        <v>328</v>
      </c>
      <c r="AG78" s="408"/>
      <c r="AH78" t="s">
        <v>328</v>
      </c>
      <c r="AI78" s="408"/>
      <c r="AJ78" s="408"/>
      <c r="AK78" t="s">
        <v>328</v>
      </c>
      <c r="AL78" s="408"/>
      <c r="AM78" s="408"/>
      <c r="AN78" t="s">
        <v>328</v>
      </c>
      <c r="AP78" t="s">
        <v>328</v>
      </c>
      <c r="AQ78" t="s">
        <v>328</v>
      </c>
      <c r="AR78" t="s">
        <v>258</v>
      </c>
    </row>
    <row r="79" spans="1:44">
      <c r="A79" t="s">
        <v>720</v>
      </c>
      <c r="B79" t="s">
        <v>331</v>
      </c>
      <c r="C79" t="s">
        <v>318</v>
      </c>
      <c r="D79" t="s">
        <v>721</v>
      </c>
      <c r="E79" t="s">
        <v>722</v>
      </c>
      <c r="F79" t="s">
        <v>321</v>
      </c>
      <c r="G79" t="s">
        <v>322</v>
      </c>
      <c r="H79" t="s">
        <v>723</v>
      </c>
      <c r="I79" t="s">
        <v>724</v>
      </c>
      <c r="J79" t="s">
        <v>325</v>
      </c>
      <c r="K79" t="s">
        <v>680</v>
      </c>
      <c r="L79" t="s">
        <v>322</v>
      </c>
      <c r="M79" s="434">
        <v>43570</v>
      </c>
      <c r="N79" t="s">
        <v>337</v>
      </c>
      <c r="O79" s="434">
        <v>43752</v>
      </c>
      <c r="P79" s="434"/>
      <c r="Q79" s="408"/>
      <c r="R79" t="s">
        <v>258</v>
      </c>
      <c r="S79" t="s">
        <v>725</v>
      </c>
      <c r="T79" t="s">
        <v>328</v>
      </c>
      <c r="U79" t="s">
        <v>328</v>
      </c>
      <c r="V79" s="408"/>
      <c r="W79" t="s">
        <v>329</v>
      </c>
      <c r="X79" t="s">
        <v>321</v>
      </c>
      <c r="Y79" t="s">
        <v>328</v>
      </c>
      <c r="AA79" t="s">
        <v>328</v>
      </c>
      <c r="AB79" s="408"/>
      <c r="AD79" t="s">
        <v>328</v>
      </c>
      <c r="AF79" t="s">
        <v>328</v>
      </c>
      <c r="AG79" s="408"/>
      <c r="AH79" t="s">
        <v>328</v>
      </c>
      <c r="AI79" s="408"/>
      <c r="AJ79" s="408"/>
      <c r="AK79" t="s">
        <v>328</v>
      </c>
      <c r="AL79" s="408"/>
      <c r="AM79" s="408"/>
      <c r="AN79" t="s">
        <v>328</v>
      </c>
      <c r="AP79" t="s">
        <v>328</v>
      </c>
      <c r="AQ79" t="s">
        <v>328</v>
      </c>
      <c r="AR79" t="s">
        <v>258</v>
      </c>
    </row>
    <row r="80" spans="1:44">
      <c r="A80" t="s">
        <v>710</v>
      </c>
      <c r="B80" t="s">
        <v>331</v>
      </c>
      <c r="C80" t="s">
        <v>441</v>
      </c>
      <c r="D80" t="s">
        <v>726</v>
      </c>
      <c r="E80" t="s">
        <v>727</v>
      </c>
      <c r="F80" t="s">
        <v>321</v>
      </c>
      <c r="G80" t="s">
        <v>322</v>
      </c>
      <c r="H80" t="s">
        <v>328</v>
      </c>
      <c r="I80" t="s">
        <v>728</v>
      </c>
      <c r="J80" t="s">
        <v>325</v>
      </c>
      <c r="K80" t="s">
        <v>729</v>
      </c>
      <c r="L80" t="s">
        <v>322</v>
      </c>
      <c r="M80" s="434">
        <v>43549</v>
      </c>
      <c r="N80" t="s">
        <v>337</v>
      </c>
      <c r="O80" s="434">
        <v>43914</v>
      </c>
      <c r="P80" s="434">
        <v>44524</v>
      </c>
      <c r="Q80" s="408"/>
      <c r="R80" t="s">
        <v>258</v>
      </c>
      <c r="S80" t="s">
        <v>730</v>
      </c>
      <c r="T80" t="s">
        <v>731</v>
      </c>
      <c r="U80" t="s">
        <v>328</v>
      </c>
      <c r="V80" s="408"/>
      <c r="W80" t="s">
        <v>329</v>
      </c>
      <c r="X80" t="s">
        <v>321</v>
      </c>
      <c r="Y80" t="s">
        <v>328</v>
      </c>
      <c r="AA80" t="s">
        <v>328</v>
      </c>
      <c r="AB80" s="408"/>
      <c r="AD80" t="s">
        <v>328</v>
      </c>
      <c r="AF80" t="s">
        <v>328</v>
      </c>
      <c r="AG80" s="408"/>
      <c r="AH80" t="s">
        <v>328</v>
      </c>
      <c r="AI80" s="408"/>
      <c r="AJ80" s="408"/>
      <c r="AK80" t="s">
        <v>328</v>
      </c>
      <c r="AL80" s="408"/>
      <c r="AM80" s="408"/>
      <c r="AN80" t="s">
        <v>328</v>
      </c>
      <c r="AP80" t="s">
        <v>328</v>
      </c>
      <c r="AQ80" t="s">
        <v>328</v>
      </c>
      <c r="AR80" t="s">
        <v>258</v>
      </c>
    </row>
    <row r="81" spans="1:44">
      <c r="A81" t="s">
        <v>710</v>
      </c>
      <c r="B81" t="s">
        <v>331</v>
      </c>
      <c r="C81" t="s">
        <v>405</v>
      </c>
      <c r="D81" t="s">
        <v>732</v>
      </c>
      <c r="E81" t="s">
        <v>733</v>
      </c>
      <c r="F81" t="s">
        <v>328</v>
      </c>
      <c r="H81" t="s">
        <v>328</v>
      </c>
      <c r="I81" t="s">
        <v>734</v>
      </c>
      <c r="J81" t="s">
        <v>325</v>
      </c>
      <c r="K81" t="s">
        <v>735</v>
      </c>
      <c r="L81" t="s">
        <v>322</v>
      </c>
      <c r="M81" s="434">
        <v>43600</v>
      </c>
      <c r="N81" t="s">
        <v>337</v>
      </c>
      <c r="O81" s="434">
        <v>43965</v>
      </c>
      <c r="P81" s="434">
        <v>44012</v>
      </c>
      <c r="Q81" s="408"/>
      <c r="R81" t="s">
        <v>258</v>
      </c>
      <c r="S81" t="s">
        <v>736</v>
      </c>
      <c r="T81" t="s">
        <v>737</v>
      </c>
      <c r="U81" t="s">
        <v>328</v>
      </c>
      <c r="V81" s="408"/>
      <c r="W81" t="s">
        <v>329</v>
      </c>
      <c r="X81" t="s">
        <v>321</v>
      </c>
      <c r="Y81" t="s">
        <v>328</v>
      </c>
      <c r="AA81" t="s">
        <v>328</v>
      </c>
      <c r="AB81" s="408"/>
      <c r="AD81" t="s">
        <v>328</v>
      </c>
      <c r="AF81" t="s">
        <v>328</v>
      </c>
      <c r="AG81" s="408"/>
      <c r="AH81" t="s">
        <v>328</v>
      </c>
      <c r="AI81" s="408"/>
      <c r="AJ81" s="408"/>
      <c r="AK81" t="s">
        <v>328</v>
      </c>
      <c r="AL81" s="408"/>
      <c r="AM81" s="408"/>
      <c r="AN81" t="s">
        <v>328</v>
      </c>
      <c r="AP81" t="s">
        <v>328</v>
      </c>
      <c r="AQ81" t="s">
        <v>328</v>
      </c>
      <c r="AR81" t="s">
        <v>258</v>
      </c>
    </row>
    <row r="82" spans="1:44">
      <c r="A82" t="s">
        <v>689</v>
      </c>
      <c r="B82" t="s">
        <v>331</v>
      </c>
      <c r="C82" t="s">
        <v>738</v>
      </c>
      <c r="D82" t="s">
        <v>739</v>
      </c>
      <c r="E82" t="s">
        <v>740</v>
      </c>
      <c r="F82" t="s">
        <v>321</v>
      </c>
      <c r="G82" t="s">
        <v>322</v>
      </c>
      <c r="H82" t="s">
        <v>328</v>
      </c>
      <c r="I82" t="s">
        <v>741</v>
      </c>
      <c r="J82" t="s">
        <v>325</v>
      </c>
      <c r="K82" t="s">
        <v>742</v>
      </c>
      <c r="L82" t="s">
        <v>322</v>
      </c>
      <c r="M82" s="434">
        <v>43649</v>
      </c>
      <c r="N82" t="s">
        <v>337</v>
      </c>
      <c r="O82" s="434">
        <v>43802</v>
      </c>
      <c r="P82" s="434"/>
      <c r="Q82" s="408"/>
      <c r="R82" t="s">
        <v>258</v>
      </c>
      <c r="S82" t="s">
        <v>328</v>
      </c>
      <c r="T82" t="s">
        <v>328</v>
      </c>
      <c r="U82" t="s">
        <v>328</v>
      </c>
      <c r="V82" s="408"/>
      <c r="W82" t="s">
        <v>329</v>
      </c>
      <c r="X82" t="s">
        <v>321</v>
      </c>
      <c r="Y82" t="s">
        <v>328</v>
      </c>
      <c r="AA82" t="s">
        <v>328</v>
      </c>
      <c r="AB82" s="408"/>
      <c r="AD82" t="s">
        <v>328</v>
      </c>
      <c r="AF82" t="s">
        <v>328</v>
      </c>
      <c r="AG82" s="408"/>
      <c r="AH82" t="s">
        <v>328</v>
      </c>
      <c r="AI82" s="408"/>
      <c r="AJ82" s="408"/>
      <c r="AK82" t="s">
        <v>328</v>
      </c>
      <c r="AL82" s="408"/>
      <c r="AM82" s="408"/>
      <c r="AN82" t="s">
        <v>328</v>
      </c>
      <c r="AP82" t="s">
        <v>328</v>
      </c>
      <c r="AQ82" t="s">
        <v>328</v>
      </c>
      <c r="AR82" t="s">
        <v>258</v>
      </c>
    </row>
    <row r="83" spans="1:44">
      <c r="A83" t="s">
        <v>720</v>
      </c>
      <c r="B83" t="s">
        <v>331</v>
      </c>
      <c r="C83" t="s">
        <v>471</v>
      </c>
      <c r="D83" t="s">
        <v>743</v>
      </c>
      <c r="E83" t="s">
        <v>744</v>
      </c>
      <c r="F83" t="s">
        <v>328</v>
      </c>
      <c r="H83" t="s">
        <v>328</v>
      </c>
      <c r="I83" t="s">
        <v>745</v>
      </c>
      <c r="J83" t="s">
        <v>325</v>
      </c>
      <c r="K83" t="s">
        <v>746</v>
      </c>
      <c r="L83" t="s">
        <v>322</v>
      </c>
      <c r="M83" s="434">
        <v>43586</v>
      </c>
      <c r="N83" t="s">
        <v>337</v>
      </c>
      <c r="O83" s="434">
        <v>43769</v>
      </c>
      <c r="P83" s="434">
        <v>43890</v>
      </c>
      <c r="Q83" s="408"/>
      <c r="R83" t="s">
        <v>258</v>
      </c>
      <c r="S83" t="s">
        <v>744</v>
      </c>
      <c r="T83" t="s">
        <v>747</v>
      </c>
      <c r="U83" t="s">
        <v>328</v>
      </c>
      <c r="V83" s="408"/>
      <c r="W83" t="s">
        <v>329</v>
      </c>
      <c r="X83" t="s">
        <v>321</v>
      </c>
      <c r="Y83" t="s">
        <v>328</v>
      </c>
      <c r="AA83" t="s">
        <v>328</v>
      </c>
      <c r="AB83" s="408"/>
      <c r="AD83" t="s">
        <v>328</v>
      </c>
      <c r="AF83" t="s">
        <v>328</v>
      </c>
      <c r="AG83" s="408"/>
      <c r="AH83" t="s">
        <v>328</v>
      </c>
      <c r="AI83" s="408"/>
      <c r="AJ83" s="408"/>
      <c r="AK83" t="s">
        <v>328</v>
      </c>
      <c r="AL83" s="408"/>
      <c r="AM83" s="408"/>
      <c r="AN83" t="s">
        <v>328</v>
      </c>
      <c r="AP83" t="s">
        <v>328</v>
      </c>
      <c r="AQ83" t="s">
        <v>328</v>
      </c>
      <c r="AR83" t="s">
        <v>258</v>
      </c>
    </row>
    <row r="84" spans="1:44">
      <c r="A84" t="s">
        <v>720</v>
      </c>
      <c r="B84" t="s">
        <v>331</v>
      </c>
      <c r="C84" t="s">
        <v>405</v>
      </c>
      <c r="D84" t="s">
        <v>748</v>
      </c>
      <c r="E84" t="s">
        <v>749</v>
      </c>
      <c r="F84" t="s">
        <v>328</v>
      </c>
      <c r="H84" t="s">
        <v>328</v>
      </c>
      <c r="I84" t="s">
        <v>745</v>
      </c>
      <c r="J84" t="s">
        <v>325</v>
      </c>
      <c r="K84" t="s">
        <v>750</v>
      </c>
      <c r="L84" t="s">
        <v>322</v>
      </c>
      <c r="M84" s="434">
        <v>43619</v>
      </c>
      <c r="N84" t="s">
        <v>337</v>
      </c>
      <c r="O84" s="434">
        <v>43801</v>
      </c>
      <c r="P84" s="434">
        <v>43890</v>
      </c>
      <c r="Q84" s="408"/>
      <c r="R84" t="s">
        <v>258</v>
      </c>
      <c r="S84" t="s">
        <v>749</v>
      </c>
      <c r="T84" t="s">
        <v>751</v>
      </c>
      <c r="U84" t="s">
        <v>328</v>
      </c>
      <c r="V84" s="408"/>
      <c r="W84" t="s">
        <v>329</v>
      </c>
      <c r="X84" t="s">
        <v>321</v>
      </c>
      <c r="Y84" t="s">
        <v>328</v>
      </c>
      <c r="AA84" t="s">
        <v>328</v>
      </c>
      <c r="AB84" s="408"/>
      <c r="AD84" t="s">
        <v>328</v>
      </c>
      <c r="AF84" t="s">
        <v>328</v>
      </c>
      <c r="AG84" s="408"/>
      <c r="AH84" t="s">
        <v>328</v>
      </c>
      <c r="AI84" s="408"/>
      <c r="AJ84" s="408"/>
      <c r="AK84" t="s">
        <v>328</v>
      </c>
      <c r="AL84" s="408"/>
      <c r="AM84" s="408"/>
      <c r="AN84" t="s">
        <v>328</v>
      </c>
      <c r="AP84" t="s">
        <v>328</v>
      </c>
      <c r="AQ84" t="s">
        <v>328</v>
      </c>
      <c r="AR84" t="s">
        <v>258</v>
      </c>
    </row>
    <row r="85" spans="1:44">
      <c r="A85" t="s">
        <v>720</v>
      </c>
      <c r="B85" t="s">
        <v>331</v>
      </c>
      <c r="C85" t="s">
        <v>752</v>
      </c>
      <c r="D85" t="s">
        <v>753</v>
      </c>
      <c r="E85" t="s">
        <v>754</v>
      </c>
      <c r="F85" t="s">
        <v>328</v>
      </c>
      <c r="H85" t="s">
        <v>328</v>
      </c>
      <c r="I85" t="s">
        <v>755</v>
      </c>
      <c r="J85" t="s">
        <v>325</v>
      </c>
      <c r="K85" t="s">
        <v>463</v>
      </c>
      <c r="L85" t="s">
        <v>322</v>
      </c>
      <c r="M85" s="434">
        <v>43586</v>
      </c>
      <c r="N85" t="s">
        <v>337</v>
      </c>
      <c r="O85" s="434">
        <v>43951</v>
      </c>
      <c r="P85" s="434"/>
      <c r="Q85" s="408"/>
      <c r="R85" t="s">
        <v>258</v>
      </c>
      <c r="S85" t="s">
        <v>754</v>
      </c>
      <c r="T85" t="s">
        <v>756</v>
      </c>
      <c r="U85" t="s">
        <v>328</v>
      </c>
      <c r="V85" s="408"/>
      <c r="W85" t="s">
        <v>329</v>
      </c>
      <c r="X85" t="s">
        <v>321</v>
      </c>
      <c r="Y85" t="s">
        <v>328</v>
      </c>
      <c r="AA85" t="s">
        <v>328</v>
      </c>
      <c r="AB85" s="408"/>
      <c r="AD85" t="s">
        <v>328</v>
      </c>
      <c r="AF85" t="s">
        <v>328</v>
      </c>
      <c r="AG85" s="408"/>
      <c r="AH85" t="s">
        <v>328</v>
      </c>
      <c r="AI85" s="408"/>
      <c r="AJ85" s="408"/>
      <c r="AK85" t="s">
        <v>328</v>
      </c>
      <c r="AL85" s="408"/>
      <c r="AM85" s="408"/>
      <c r="AN85" t="s">
        <v>328</v>
      </c>
      <c r="AP85" t="s">
        <v>328</v>
      </c>
      <c r="AQ85" t="s">
        <v>328</v>
      </c>
      <c r="AR85" t="s">
        <v>258</v>
      </c>
    </row>
    <row r="86" spans="1:44">
      <c r="A86" t="s">
        <v>710</v>
      </c>
      <c r="B86" t="s">
        <v>331</v>
      </c>
      <c r="C86" t="s">
        <v>757</v>
      </c>
      <c r="D86" t="s">
        <v>758</v>
      </c>
      <c r="E86" t="s">
        <v>759</v>
      </c>
      <c r="F86" t="s">
        <v>328</v>
      </c>
      <c r="H86" t="s">
        <v>328</v>
      </c>
      <c r="I86" t="s">
        <v>760</v>
      </c>
      <c r="J86" t="s">
        <v>325</v>
      </c>
      <c r="K86" t="s">
        <v>761</v>
      </c>
      <c r="L86" t="s">
        <v>322</v>
      </c>
      <c r="M86" s="434">
        <v>43575</v>
      </c>
      <c r="N86" t="s">
        <v>337</v>
      </c>
      <c r="O86" s="434">
        <v>43940</v>
      </c>
      <c r="P86" s="434">
        <v>44002</v>
      </c>
      <c r="Q86" s="408"/>
      <c r="R86" t="s">
        <v>258</v>
      </c>
      <c r="S86" t="s">
        <v>762</v>
      </c>
      <c r="T86" t="s">
        <v>763</v>
      </c>
      <c r="U86" t="s">
        <v>328</v>
      </c>
      <c r="V86" s="408"/>
      <c r="W86" t="s">
        <v>329</v>
      </c>
      <c r="X86" t="s">
        <v>321</v>
      </c>
      <c r="Y86" t="s">
        <v>328</v>
      </c>
      <c r="AA86" t="s">
        <v>328</v>
      </c>
      <c r="AB86" s="408"/>
      <c r="AD86" t="s">
        <v>328</v>
      </c>
      <c r="AF86" t="s">
        <v>328</v>
      </c>
      <c r="AG86" s="408"/>
      <c r="AH86" t="s">
        <v>328</v>
      </c>
      <c r="AI86" s="408"/>
      <c r="AJ86" s="408"/>
      <c r="AK86" t="s">
        <v>328</v>
      </c>
      <c r="AL86" s="408"/>
      <c r="AM86" s="408"/>
      <c r="AN86" t="s">
        <v>328</v>
      </c>
      <c r="AP86" t="s">
        <v>328</v>
      </c>
      <c r="AQ86" t="s">
        <v>328</v>
      </c>
      <c r="AR86" t="s">
        <v>258</v>
      </c>
    </row>
    <row r="87" spans="1:44">
      <c r="A87" t="s">
        <v>764</v>
      </c>
      <c r="B87" t="s">
        <v>331</v>
      </c>
      <c r="C87" t="s">
        <v>318</v>
      </c>
      <c r="D87" t="s">
        <v>765</v>
      </c>
      <c r="E87" t="s">
        <v>766</v>
      </c>
      <c r="F87" t="s">
        <v>100</v>
      </c>
      <c r="H87" t="s">
        <v>767</v>
      </c>
      <c r="I87" t="s">
        <v>631</v>
      </c>
      <c r="J87" t="s">
        <v>325</v>
      </c>
      <c r="K87" t="s">
        <v>768</v>
      </c>
      <c r="L87" t="s">
        <v>322</v>
      </c>
      <c r="M87" s="434">
        <v>43561</v>
      </c>
      <c r="N87" t="s">
        <v>337</v>
      </c>
      <c r="O87" s="434">
        <v>43896</v>
      </c>
      <c r="P87" s="434"/>
      <c r="Q87" s="408"/>
      <c r="R87" t="s">
        <v>258</v>
      </c>
      <c r="S87" t="s">
        <v>769</v>
      </c>
      <c r="T87" t="s">
        <v>770</v>
      </c>
      <c r="U87" t="s">
        <v>328</v>
      </c>
      <c r="V87" s="408"/>
      <c r="W87" t="s">
        <v>329</v>
      </c>
      <c r="X87" t="s">
        <v>321</v>
      </c>
      <c r="Y87" t="s">
        <v>328</v>
      </c>
      <c r="AA87" t="s">
        <v>328</v>
      </c>
      <c r="AB87" s="408"/>
      <c r="AD87" t="s">
        <v>328</v>
      </c>
      <c r="AF87" t="s">
        <v>328</v>
      </c>
      <c r="AG87" s="408"/>
      <c r="AH87" t="s">
        <v>328</v>
      </c>
      <c r="AI87" s="408"/>
      <c r="AJ87" s="408"/>
      <c r="AK87" t="s">
        <v>328</v>
      </c>
      <c r="AL87" s="408"/>
      <c r="AM87" s="408"/>
      <c r="AN87" t="s">
        <v>328</v>
      </c>
      <c r="AP87" t="s">
        <v>328</v>
      </c>
      <c r="AQ87" t="s">
        <v>328</v>
      </c>
      <c r="AR87" t="s">
        <v>258</v>
      </c>
    </row>
    <row r="88" spans="1:44">
      <c r="A88" t="s">
        <v>771</v>
      </c>
      <c r="B88" t="s">
        <v>331</v>
      </c>
      <c r="C88" t="s">
        <v>318</v>
      </c>
      <c r="D88" t="s">
        <v>772</v>
      </c>
      <c r="E88" t="s">
        <v>773</v>
      </c>
      <c r="F88" t="s">
        <v>321</v>
      </c>
      <c r="G88" t="s">
        <v>322</v>
      </c>
      <c r="H88" t="s">
        <v>774</v>
      </c>
      <c r="I88" t="s">
        <v>775</v>
      </c>
      <c r="J88" t="s">
        <v>325</v>
      </c>
      <c r="K88" t="s">
        <v>776</v>
      </c>
      <c r="L88" t="s">
        <v>322</v>
      </c>
      <c r="M88" s="434">
        <v>43605</v>
      </c>
      <c r="N88" t="s">
        <v>337</v>
      </c>
      <c r="O88" s="434">
        <v>44121</v>
      </c>
      <c r="P88" s="434">
        <v>44244</v>
      </c>
      <c r="Q88" s="408"/>
      <c r="R88" t="s">
        <v>258</v>
      </c>
      <c r="S88" t="s">
        <v>777</v>
      </c>
      <c r="T88" t="s">
        <v>778</v>
      </c>
      <c r="U88" t="s">
        <v>328</v>
      </c>
      <c r="V88" s="408"/>
      <c r="W88" t="s">
        <v>329</v>
      </c>
      <c r="X88" t="s">
        <v>321</v>
      </c>
      <c r="Y88" t="s">
        <v>328</v>
      </c>
      <c r="AA88" t="s">
        <v>328</v>
      </c>
      <c r="AB88" s="408"/>
      <c r="AD88" t="s">
        <v>328</v>
      </c>
      <c r="AF88" t="s">
        <v>328</v>
      </c>
      <c r="AG88" s="408"/>
      <c r="AH88" t="s">
        <v>328</v>
      </c>
      <c r="AI88" s="408"/>
      <c r="AJ88" s="408"/>
      <c r="AK88" t="s">
        <v>328</v>
      </c>
      <c r="AL88" s="408"/>
      <c r="AM88" s="408"/>
      <c r="AN88" t="s">
        <v>328</v>
      </c>
      <c r="AP88" t="s">
        <v>328</v>
      </c>
      <c r="AQ88" t="s">
        <v>328</v>
      </c>
      <c r="AR88" t="s">
        <v>258</v>
      </c>
    </row>
    <row r="89" spans="1:44">
      <c r="A89" t="s">
        <v>689</v>
      </c>
      <c r="B89" t="s">
        <v>331</v>
      </c>
      <c r="C89" t="s">
        <v>738</v>
      </c>
      <c r="D89" t="s">
        <v>779</v>
      </c>
      <c r="E89" t="s">
        <v>780</v>
      </c>
      <c r="F89" t="s">
        <v>328</v>
      </c>
      <c r="H89" t="s">
        <v>328</v>
      </c>
      <c r="I89" t="s">
        <v>781</v>
      </c>
      <c r="J89" t="s">
        <v>325</v>
      </c>
      <c r="K89" t="s">
        <v>522</v>
      </c>
      <c r="L89" t="s">
        <v>322</v>
      </c>
      <c r="M89" s="434">
        <v>43647</v>
      </c>
      <c r="N89" t="s">
        <v>337</v>
      </c>
      <c r="O89" s="434">
        <v>44013</v>
      </c>
      <c r="P89" s="434"/>
      <c r="Q89" s="408"/>
      <c r="R89" t="s">
        <v>258</v>
      </c>
      <c r="S89" t="s">
        <v>782</v>
      </c>
      <c r="T89" t="s">
        <v>783</v>
      </c>
      <c r="U89" t="s">
        <v>328</v>
      </c>
      <c r="V89" s="408"/>
      <c r="W89" t="s">
        <v>329</v>
      </c>
      <c r="X89" t="s">
        <v>321</v>
      </c>
      <c r="Y89" t="s">
        <v>328</v>
      </c>
      <c r="AA89" t="s">
        <v>328</v>
      </c>
      <c r="AB89" s="408"/>
      <c r="AD89" t="s">
        <v>328</v>
      </c>
      <c r="AF89" t="s">
        <v>328</v>
      </c>
      <c r="AG89" s="408"/>
      <c r="AH89" t="s">
        <v>328</v>
      </c>
      <c r="AI89" s="408"/>
      <c r="AJ89" s="408"/>
      <c r="AK89" t="s">
        <v>328</v>
      </c>
      <c r="AL89" s="408"/>
      <c r="AM89" s="408"/>
      <c r="AN89" t="s">
        <v>328</v>
      </c>
      <c r="AP89" t="s">
        <v>328</v>
      </c>
      <c r="AQ89" t="s">
        <v>328</v>
      </c>
      <c r="AR89" t="s">
        <v>258</v>
      </c>
    </row>
    <row r="90" spans="1:44">
      <c r="A90" t="s">
        <v>689</v>
      </c>
      <c r="B90" t="s">
        <v>331</v>
      </c>
      <c r="C90" t="s">
        <v>405</v>
      </c>
      <c r="D90" t="s">
        <v>784</v>
      </c>
      <c r="E90" t="s">
        <v>785</v>
      </c>
      <c r="F90" t="s">
        <v>328</v>
      </c>
      <c r="H90" t="s">
        <v>328</v>
      </c>
      <c r="I90" t="s">
        <v>786</v>
      </c>
      <c r="J90" t="s">
        <v>325</v>
      </c>
      <c r="K90" t="s">
        <v>787</v>
      </c>
      <c r="L90" t="s">
        <v>322</v>
      </c>
      <c r="M90" s="434">
        <v>43636</v>
      </c>
      <c r="N90" t="s">
        <v>337</v>
      </c>
      <c r="O90" s="434">
        <v>43881</v>
      </c>
      <c r="P90" s="434"/>
      <c r="Q90" s="408"/>
      <c r="R90" t="s">
        <v>258</v>
      </c>
      <c r="S90" t="s">
        <v>785</v>
      </c>
      <c r="T90" t="s">
        <v>788</v>
      </c>
      <c r="U90" t="s">
        <v>328</v>
      </c>
      <c r="V90" s="408"/>
      <c r="W90" t="s">
        <v>329</v>
      </c>
      <c r="X90" t="s">
        <v>321</v>
      </c>
      <c r="Y90" t="s">
        <v>328</v>
      </c>
      <c r="AA90" t="s">
        <v>328</v>
      </c>
      <c r="AB90" s="408"/>
      <c r="AD90" t="s">
        <v>328</v>
      </c>
      <c r="AF90" t="s">
        <v>328</v>
      </c>
      <c r="AG90" s="408"/>
      <c r="AH90" t="s">
        <v>328</v>
      </c>
      <c r="AI90" s="408"/>
      <c r="AJ90" s="408"/>
      <c r="AK90" t="s">
        <v>328</v>
      </c>
      <c r="AL90" s="408"/>
      <c r="AM90" s="408"/>
      <c r="AN90" t="s">
        <v>328</v>
      </c>
      <c r="AP90" t="s">
        <v>328</v>
      </c>
      <c r="AQ90" t="s">
        <v>328</v>
      </c>
      <c r="AR90" t="s">
        <v>258</v>
      </c>
    </row>
    <row r="91" spans="1:44">
      <c r="A91" t="s">
        <v>689</v>
      </c>
      <c r="B91" t="s">
        <v>331</v>
      </c>
      <c r="C91" t="s">
        <v>471</v>
      </c>
      <c r="D91" t="s">
        <v>789</v>
      </c>
      <c r="E91" t="s">
        <v>790</v>
      </c>
      <c r="F91" t="s">
        <v>328</v>
      </c>
      <c r="H91" t="s">
        <v>328</v>
      </c>
      <c r="I91" t="s">
        <v>791</v>
      </c>
      <c r="J91" t="s">
        <v>325</v>
      </c>
      <c r="K91" t="s">
        <v>792</v>
      </c>
      <c r="L91" t="s">
        <v>322</v>
      </c>
      <c r="M91" s="434">
        <v>43650</v>
      </c>
      <c r="N91" t="s">
        <v>337</v>
      </c>
      <c r="O91" s="434">
        <v>43925</v>
      </c>
      <c r="P91" s="434"/>
      <c r="Q91" s="408"/>
      <c r="R91" t="s">
        <v>258</v>
      </c>
      <c r="S91" t="s">
        <v>790</v>
      </c>
      <c r="T91" t="s">
        <v>793</v>
      </c>
      <c r="U91" t="s">
        <v>328</v>
      </c>
      <c r="V91" s="408"/>
      <c r="W91" t="s">
        <v>329</v>
      </c>
      <c r="X91" t="s">
        <v>321</v>
      </c>
      <c r="Y91" t="s">
        <v>328</v>
      </c>
      <c r="AA91" t="s">
        <v>328</v>
      </c>
      <c r="AB91" s="408"/>
      <c r="AD91" t="s">
        <v>328</v>
      </c>
      <c r="AF91" t="s">
        <v>328</v>
      </c>
      <c r="AG91" s="408"/>
      <c r="AH91" t="s">
        <v>328</v>
      </c>
      <c r="AI91" s="408"/>
      <c r="AJ91" s="408"/>
      <c r="AK91" t="s">
        <v>328</v>
      </c>
      <c r="AL91" s="408"/>
      <c r="AM91" s="408"/>
      <c r="AN91" t="s">
        <v>328</v>
      </c>
      <c r="AP91" t="s">
        <v>328</v>
      </c>
      <c r="AQ91" t="s">
        <v>328</v>
      </c>
      <c r="AR91" t="s">
        <v>258</v>
      </c>
    </row>
    <row r="92" spans="1:44">
      <c r="A92" t="s">
        <v>689</v>
      </c>
      <c r="B92" t="s">
        <v>331</v>
      </c>
      <c r="C92" t="s">
        <v>345</v>
      </c>
      <c r="D92" t="s">
        <v>794</v>
      </c>
      <c r="E92" t="s">
        <v>795</v>
      </c>
      <c r="F92" t="s">
        <v>328</v>
      </c>
      <c r="H92" t="s">
        <v>328</v>
      </c>
      <c r="I92" t="s">
        <v>796</v>
      </c>
      <c r="J92" t="s">
        <v>325</v>
      </c>
      <c r="K92" t="s">
        <v>374</v>
      </c>
      <c r="L92" t="s">
        <v>322</v>
      </c>
      <c r="M92" s="434">
        <v>43649</v>
      </c>
      <c r="N92" t="s">
        <v>337</v>
      </c>
      <c r="O92" s="434">
        <v>43833</v>
      </c>
      <c r="P92" s="434"/>
      <c r="Q92" s="408"/>
      <c r="R92" t="s">
        <v>258</v>
      </c>
      <c r="S92" t="s">
        <v>795</v>
      </c>
      <c r="T92" t="s">
        <v>328</v>
      </c>
      <c r="U92" t="s">
        <v>328</v>
      </c>
      <c r="V92" s="408"/>
      <c r="W92" t="s">
        <v>329</v>
      </c>
      <c r="X92" t="s">
        <v>321</v>
      </c>
      <c r="Y92" t="s">
        <v>328</v>
      </c>
      <c r="AA92" t="s">
        <v>328</v>
      </c>
      <c r="AB92" s="408"/>
      <c r="AD92" t="s">
        <v>328</v>
      </c>
      <c r="AF92" t="s">
        <v>328</v>
      </c>
      <c r="AG92" s="408"/>
      <c r="AH92" t="s">
        <v>328</v>
      </c>
      <c r="AI92" s="408"/>
      <c r="AJ92" s="408"/>
      <c r="AK92" t="s">
        <v>328</v>
      </c>
      <c r="AL92" s="408"/>
      <c r="AM92" s="408"/>
      <c r="AN92" t="s">
        <v>328</v>
      </c>
      <c r="AP92" t="s">
        <v>328</v>
      </c>
      <c r="AQ92" t="s">
        <v>328</v>
      </c>
      <c r="AR92" t="s">
        <v>258</v>
      </c>
    </row>
    <row r="93" spans="1:44">
      <c r="A93" t="s">
        <v>797</v>
      </c>
      <c r="B93" t="s">
        <v>331</v>
      </c>
      <c r="C93" t="s">
        <v>318</v>
      </c>
      <c r="D93" t="s">
        <v>798</v>
      </c>
      <c r="E93" t="s">
        <v>799</v>
      </c>
      <c r="F93" t="s">
        <v>328</v>
      </c>
      <c r="H93" t="s">
        <v>800</v>
      </c>
      <c r="I93" t="s">
        <v>529</v>
      </c>
      <c r="J93" t="s">
        <v>325</v>
      </c>
      <c r="K93" t="s">
        <v>801</v>
      </c>
      <c r="L93" t="s">
        <v>322</v>
      </c>
      <c r="M93" s="434">
        <v>43647</v>
      </c>
      <c r="N93" t="s">
        <v>337</v>
      </c>
      <c r="O93" s="434">
        <v>44012</v>
      </c>
      <c r="P93" s="434">
        <v>44196</v>
      </c>
      <c r="Q93" s="408"/>
      <c r="R93" t="s">
        <v>258</v>
      </c>
      <c r="S93" t="s">
        <v>799</v>
      </c>
      <c r="T93" t="s">
        <v>802</v>
      </c>
      <c r="U93" t="s">
        <v>328</v>
      </c>
      <c r="V93" s="408"/>
      <c r="W93" t="s">
        <v>329</v>
      </c>
      <c r="X93" t="s">
        <v>321</v>
      </c>
      <c r="Y93" t="s">
        <v>328</v>
      </c>
      <c r="AA93" t="s">
        <v>328</v>
      </c>
      <c r="AB93" s="408"/>
      <c r="AD93" t="s">
        <v>328</v>
      </c>
      <c r="AF93" t="s">
        <v>328</v>
      </c>
      <c r="AG93" s="408"/>
      <c r="AH93" t="s">
        <v>328</v>
      </c>
      <c r="AI93" s="408"/>
      <c r="AJ93" s="408"/>
      <c r="AK93" t="s">
        <v>328</v>
      </c>
      <c r="AL93" s="408"/>
      <c r="AM93" s="408"/>
      <c r="AN93" t="s">
        <v>328</v>
      </c>
      <c r="AP93" t="s">
        <v>328</v>
      </c>
      <c r="AQ93" t="s">
        <v>328</v>
      </c>
      <c r="AR93" t="s">
        <v>258</v>
      </c>
    </row>
    <row r="94" spans="1:44">
      <c r="A94" t="s">
        <v>434</v>
      </c>
      <c r="B94" t="s">
        <v>331</v>
      </c>
      <c r="C94" t="s">
        <v>803</v>
      </c>
      <c r="D94" t="s">
        <v>804</v>
      </c>
      <c r="E94" t="s">
        <v>805</v>
      </c>
      <c r="F94" t="s">
        <v>328</v>
      </c>
      <c r="H94" t="s">
        <v>328</v>
      </c>
      <c r="I94" t="s">
        <v>806</v>
      </c>
      <c r="J94" t="s">
        <v>325</v>
      </c>
      <c r="K94" t="s">
        <v>807</v>
      </c>
      <c r="M94" s="434">
        <v>43598</v>
      </c>
      <c r="N94" t="s">
        <v>337</v>
      </c>
      <c r="O94" s="434">
        <v>43963</v>
      </c>
      <c r="P94" s="434">
        <v>44104</v>
      </c>
      <c r="Q94" s="408"/>
      <c r="R94" t="s">
        <v>258</v>
      </c>
      <c r="S94" t="s">
        <v>808</v>
      </c>
      <c r="T94" t="s">
        <v>809</v>
      </c>
      <c r="U94" t="s">
        <v>328</v>
      </c>
      <c r="V94" s="408"/>
      <c r="W94" t="s">
        <v>329</v>
      </c>
      <c r="X94" t="s">
        <v>321</v>
      </c>
      <c r="Y94" t="s">
        <v>328</v>
      </c>
      <c r="AA94" t="s">
        <v>328</v>
      </c>
      <c r="AB94" s="408"/>
      <c r="AD94" t="s">
        <v>328</v>
      </c>
      <c r="AF94" t="s">
        <v>328</v>
      </c>
      <c r="AG94" s="408"/>
      <c r="AH94" t="s">
        <v>328</v>
      </c>
      <c r="AI94" s="408"/>
      <c r="AJ94" s="408"/>
      <c r="AK94" t="s">
        <v>328</v>
      </c>
      <c r="AL94" s="408"/>
      <c r="AM94" s="408"/>
      <c r="AN94" t="s">
        <v>328</v>
      </c>
      <c r="AP94" t="s">
        <v>328</v>
      </c>
      <c r="AQ94" t="s">
        <v>328</v>
      </c>
      <c r="AR94" t="s">
        <v>258</v>
      </c>
    </row>
    <row r="95" spans="1:44">
      <c r="A95" t="s">
        <v>720</v>
      </c>
      <c r="B95" t="s">
        <v>331</v>
      </c>
      <c r="C95" t="s">
        <v>318</v>
      </c>
      <c r="D95" t="s">
        <v>810</v>
      </c>
      <c r="E95" t="s">
        <v>811</v>
      </c>
      <c r="F95" t="s">
        <v>321</v>
      </c>
      <c r="G95" t="s">
        <v>322</v>
      </c>
      <c r="H95" t="s">
        <v>812</v>
      </c>
      <c r="I95" t="s">
        <v>724</v>
      </c>
      <c r="J95" t="s">
        <v>325</v>
      </c>
      <c r="K95" t="s">
        <v>680</v>
      </c>
      <c r="L95" t="s">
        <v>322</v>
      </c>
      <c r="M95" s="434">
        <v>43570</v>
      </c>
      <c r="N95" t="s">
        <v>337</v>
      </c>
      <c r="O95" s="434">
        <v>43752</v>
      </c>
      <c r="P95" s="434"/>
      <c r="Q95" s="408"/>
      <c r="R95" t="s">
        <v>258</v>
      </c>
      <c r="S95" t="s">
        <v>811</v>
      </c>
      <c r="T95" t="s">
        <v>813</v>
      </c>
      <c r="U95" t="s">
        <v>328</v>
      </c>
      <c r="V95" s="408"/>
      <c r="W95" t="s">
        <v>329</v>
      </c>
      <c r="X95" t="s">
        <v>321</v>
      </c>
      <c r="Y95" t="s">
        <v>328</v>
      </c>
      <c r="AA95" t="s">
        <v>328</v>
      </c>
      <c r="AB95" s="408"/>
      <c r="AD95" t="s">
        <v>328</v>
      </c>
      <c r="AF95" t="s">
        <v>328</v>
      </c>
      <c r="AG95" s="408"/>
      <c r="AH95" t="s">
        <v>328</v>
      </c>
      <c r="AI95" s="408"/>
      <c r="AJ95" s="408"/>
      <c r="AK95" t="s">
        <v>328</v>
      </c>
      <c r="AL95" s="408"/>
      <c r="AM95" s="408"/>
      <c r="AN95" t="s">
        <v>328</v>
      </c>
      <c r="AP95" t="s">
        <v>328</v>
      </c>
      <c r="AQ95" t="s">
        <v>328</v>
      </c>
      <c r="AR95" t="s">
        <v>258</v>
      </c>
    </row>
    <row r="96" spans="1:44">
      <c r="A96" t="s">
        <v>720</v>
      </c>
      <c r="B96" t="s">
        <v>331</v>
      </c>
      <c r="C96" t="s">
        <v>405</v>
      </c>
      <c r="D96" t="s">
        <v>814</v>
      </c>
      <c r="E96" t="s">
        <v>815</v>
      </c>
      <c r="F96" t="s">
        <v>328</v>
      </c>
      <c r="H96" t="s">
        <v>328</v>
      </c>
      <c r="I96" t="s">
        <v>713</v>
      </c>
      <c r="J96" t="s">
        <v>325</v>
      </c>
      <c r="K96" t="s">
        <v>362</v>
      </c>
      <c r="L96" t="s">
        <v>322</v>
      </c>
      <c r="M96" s="434">
        <v>43617</v>
      </c>
      <c r="N96" t="s">
        <v>337</v>
      </c>
      <c r="O96" s="434">
        <v>43982</v>
      </c>
      <c r="P96" s="434"/>
      <c r="Q96" s="408"/>
      <c r="R96" t="s">
        <v>258</v>
      </c>
      <c r="S96" t="s">
        <v>815</v>
      </c>
      <c r="T96" t="s">
        <v>816</v>
      </c>
      <c r="U96" t="s">
        <v>328</v>
      </c>
      <c r="V96" s="408"/>
      <c r="W96" t="s">
        <v>329</v>
      </c>
      <c r="X96" t="s">
        <v>321</v>
      </c>
      <c r="Y96" t="s">
        <v>328</v>
      </c>
      <c r="AA96" t="s">
        <v>328</v>
      </c>
      <c r="AB96" s="408"/>
      <c r="AD96" t="s">
        <v>328</v>
      </c>
      <c r="AF96" t="s">
        <v>328</v>
      </c>
      <c r="AG96" s="408"/>
      <c r="AH96" t="s">
        <v>328</v>
      </c>
      <c r="AI96" s="408"/>
      <c r="AJ96" s="408"/>
      <c r="AK96" t="s">
        <v>328</v>
      </c>
      <c r="AL96" s="408"/>
      <c r="AM96" s="408"/>
      <c r="AN96" t="s">
        <v>328</v>
      </c>
      <c r="AP96" t="s">
        <v>328</v>
      </c>
      <c r="AQ96" t="s">
        <v>328</v>
      </c>
      <c r="AR96" t="s">
        <v>258</v>
      </c>
    </row>
    <row r="97" spans="1:44">
      <c r="A97" t="s">
        <v>720</v>
      </c>
      <c r="B97" t="s">
        <v>331</v>
      </c>
      <c r="C97" t="s">
        <v>471</v>
      </c>
      <c r="D97" t="s">
        <v>817</v>
      </c>
      <c r="E97" t="s">
        <v>818</v>
      </c>
      <c r="F97" t="s">
        <v>328</v>
      </c>
      <c r="H97" t="s">
        <v>328</v>
      </c>
      <c r="I97" t="s">
        <v>713</v>
      </c>
      <c r="J97" t="s">
        <v>325</v>
      </c>
      <c r="K97" t="s">
        <v>362</v>
      </c>
      <c r="L97" t="s">
        <v>322</v>
      </c>
      <c r="M97" s="434">
        <v>43617</v>
      </c>
      <c r="N97" t="s">
        <v>337</v>
      </c>
      <c r="O97" s="434">
        <v>43982</v>
      </c>
      <c r="P97" s="434"/>
      <c r="Q97" s="408"/>
      <c r="R97" t="s">
        <v>258</v>
      </c>
      <c r="S97" t="s">
        <v>818</v>
      </c>
      <c r="T97" t="s">
        <v>328</v>
      </c>
      <c r="U97" t="s">
        <v>328</v>
      </c>
      <c r="V97" s="408"/>
      <c r="W97" t="s">
        <v>329</v>
      </c>
      <c r="X97" t="s">
        <v>321</v>
      </c>
      <c r="Y97" t="s">
        <v>328</v>
      </c>
      <c r="AA97" t="s">
        <v>328</v>
      </c>
      <c r="AB97" s="408"/>
      <c r="AD97" t="s">
        <v>328</v>
      </c>
      <c r="AF97" t="s">
        <v>328</v>
      </c>
      <c r="AG97" s="408"/>
      <c r="AH97" t="s">
        <v>328</v>
      </c>
      <c r="AI97" s="408"/>
      <c r="AJ97" s="408"/>
      <c r="AK97" t="s">
        <v>328</v>
      </c>
      <c r="AL97" s="408"/>
      <c r="AM97" s="408"/>
      <c r="AN97" t="s">
        <v>328</v>
      </c>
      <c r="AP97" t="s">
        <v>328</v>
      </c>
      <c r="AQ97" t="s">
        <v>328</v>
      </c>
      <c r="AR97" t="s">
        <v>258</v>
      </c>
    </row>
    <row r="98" spans="1:44">
      <c r="A98" t="s">
        <v>819</v>
      </c>
      <c r="B98" t="s">
        <v>331</v>
      </c>
      <c r="C98" t="s">
        <v>405</v>
      </c>
      <c r="D98" t="s">
        <v>820</v>
      </c>
      <c r="E98" t="s">
        <v>821</v>
      </c>
      <c r="F98" t="s">
        <v>321</v>
      </c>
      <c r="G98" t="s">
        <v>322</v>
      </c>
      <c r="H98" t="s">
        <v>328</v>
      </c>
      <c r="I98" t="s">
        <v>822</v>
      </c>
      <c r="J98" t="s">
        <v>325</v>
      </c>
      <c r="K98" t="s">
        <v>823</v>
      </c>
      <c r="L98" t="s">
        <v>322</v>
      </c>
      <c r="M98" s="434">
        <v>43654</v>
      </c>
      <c r="N98" t="s">
        <v>337</v>
      </c>
      <c r="O98" s="434">
        <v>44019</v>
      </c>
      <c r="P98" s="434">
        <v>44134</v>
      </c>
      <c r="Q98" s="408"/>
      <c r="R98" t="s">
        <v>258</v>
      </c>
      <c r="S98" t="s">
        <v>824</v>
      </c>
      <c r="T98" t="s">
        <v>825</v>
      </c>
      <c r="U98" t="s">
        <v>328</v>
      </c>
      <c r="V98" s="408"/>
      <c r="W98" t="s">
        <v>329</v>
      </c>
      <c r="X98" t="s">
        <v>321</v>
      </c>
      <c r="Y98" t="s">
        <v>328</v>
      </c>
      <c r="AA98" t="s">
        <v>328</v>
      </c>
      <c r="AB98" s="408"/>
      <c r="AD98" t="s">
        <v>328</v>
      </c>
      <c r="AF98" t="s">
        <v>328</v>
      </c>
      <c r="AG98" s="408"/>
      <c r="AH98" t="s">
        <v>328</v>
      </c>
      <c r="AI98" s="408"/>
      <c r="AJ98" s="408"/>
      <c r="AK98" t="s">
        <v>328</v>
      </c>
      <c r="AL98" s="408"/>
      <c r="AM98" s="408"/>
      <c r="AN98" t="s">
        <v>328</v>
      </c>
      <c r="AP98" t="s">
        <v>328</v>
      </c>
      <c r="AQ98" t="s">
        <v>328</v>
      </c>
      <c r="AR98" t="s">
        <v>258</v>
      </c>
    </row>
    <row r="99" spans="1:44">
      <c r="A99" t="s">
        <v>710</v>
      </c>
      <c r="B99" t="s">
        <v>331</v>
      </c>
      <c r="C99" t="s">
        <v>318</v>
      </c>
      <c r="D99" t="s">
        <v>826</v>
      </c>
      <c r="E99" t="s">
        <v>827</v>
      </c>
      <c r="F99" t="s">
        <v>321</v>
      </c>
      <c r="G99" t="s">
        <v>322</v>
      </c>
      <c r="H99" t="s">
        <v>828</v>
      </c>
      <c r="I99" t="s">
        <v>642</v>
      </c>
      <c r="J99" t="s">
        <v>325</v>
      </c>
      <c r="K99" t="s">
        <v>829</v>
      </c>
      <c r="L99" t="s">
        <v>322</v>
      </c>
      <c r="M99" s="434">
        <v>43672</v>
      </c>
      <c r="N99" t="s">
        <v>337</v>
      </c>
      <c r="O99" s="434">
        <v>44037</v>
      </c>
      <c r="P99" s="434">
        <v>44469</v>
      </c>
      <c r="Q99" s="408"/>
      <c r="R99" t="s">
        <v>258</v>
      </c>
      <c r="S99" t="s">
        <v>830</v>
      </c>
      <c r="T99" t="s">
        <v>831</v>
      </c>
      <c r="U99" t="s">
        <v>328</v>
      </c>
      <c r="V99" s="408"/>
      <c r="W99" t="s">
        <v>329</v>
      </c>
      <c r="X99" t="s">
        <v>321</v>
      </c>
      <c r="Y99" t="s">
        <v>328</v>
      </c>
      <c r="AA99" t="s">
        <v>328</v>
      </c>
      <c r="AB99" s="408"/>
      <c r="AD99" t="s">
        <v>328</v>
      </c>
      <c r="AF99" t="s">
        <v>328</v>
      </c>
      <c r="AG99" s="408"/>
      <c r="AH99" t="s">
        <v>328</v>
      </c>
      <c r="AI99" s="408"/>
      <c r="AJ99" s="408"/>
      <c r="AK99" t="s">
        <v>328</v>
      </c>
      <c r="AL99" s="408"/>
      <c r="AM99" s="408"/>
      <c r="AN99" t="s">
        <v>328</v>
      </c>
      <c r="AP99" t="s">
        <v>328</v>
      </c>
      <c r="AQ99" t="s">
        <v>328</v>
      </c>
      <c r="AR99" t="s">
        <v>258</v>
      </c>
    </row>
    <row r="100" spans="1:44">
      <c r="A100" t="s">
        <v>832</v>
      </c>
      <c r="B100" t="s">
        <v>331</v>
      </c>
      <c r="C100" t="s">
        <v>752</v>
      </c>
      <c r="D100" t="s">
        <v>833</v>
      </c>
      <c r="E100" t="s">
        <v>834</v>
      </c>
      <c r="F100" t="s">
        <v>100</v>
      </c>
      <c r="H100" t="s">
        <v>328</v>
      </c>
      <c r="I100" t="s">
        <v>529</v>
      </c>
      <c r="J100" t="s">
        <v>325</v>
      </c>
      <c r="K100" t="s">
        <v>835</v>
      </c>
      <c r="L100" t="s">
        <v>322</v>
      </c>
      <c r="M100" s="434">
        <v>43668</v>
      </c>
      <c r="N100" t="s">
        <v>337</v>
      </c>
      <c r="O100" s="434">
        <v>44033</v>
      </c>
      <c r="P100" s="434">
        <v>44196</v>
      </c>
      <c r="Q100" s="408"/>
      <c r="R100" t="s">
        <v>258</v>
      </c>
      <c r="S100" t="s">
        <v>834</v>
      </c>
      <c r="T100" t="s">
        <v>836</v>
      </c>
      <c r="U100" t="s">
        <v>328</v>
      </c>
      <c r="V100" s="408"/>
      <c r="W100" t="s">
        <v>329</v>
      </c>
      <c r="X100" t="s">
        <v>321</v>
      </c>
      <c r="Y100" t="s">
        <v>328</v>
      </c>
      <c r="AA100" t="s">
        <v>328</v>
      </c>
      <c r="AB100" s="408"/>
      <c r="AD100" t="s">
        <v>328</v>
      </c>
      <c r="AF100" t="s">
        <v>328</v>
      </c>
      <c r="AG100" s="408"/>
      <c r="AH100" t="s">
        <v>328</v>
      </c>
      <c r="AI100" s="408"/>
      <c r="AJ100" s="408"/>
      <c r="AK100" t="s">
        <v>328</v>
      </c>
      <c r="AL100" s="408"/>
      <c r="AM100" s="408"/>
      <c r="AN100" t="s">
        <v>328</v>
      </c>
      <c r="AP100" t="s">
        <v>328</v>
      </c>
      <c r="AQ100" t="s">
        <v>328</v>
      </c>
      <c r="AR100" t="s">
        <v>258</v>
      </c>
    </row>
    <row r="101" spans="1:44">
      <c r="A101" t="s">
        <v>832</v>
      </c>
      <c r="B101" t="s">
        <v>331</v>
      </c>
      <c r="C101" t="s">
        <v>352</v>
      </c>
      <c r="D101" t="s">
        <v>837</v>
      </c>
      <c r="E101" t="s">
        <v>838</v>
      </c>
      <c r="F101" t="s">
        <v>100</v>
      </c>
      <c r="H101" t="s">
        <v>328</v>
      </c>
      <c r="I101" t="s">
        <v>839</v>
      </c>
      <c r="J101" t="s">
        <v>325</v>
      </c>
      <c r="K101" t="s">
        <v>362</v>
      </c>
      <c r="L101" t="s">
        <v>322</v>
      </c>
      <c r="M101" s="434">
        <v>43680</v>
      </c>
      <c r="N101" t="s">
        <v>337</v>
      </c>
      <c r="O101" s="434">
        <v>44045</v>
      </c>
      <c r="P101" s="434"/>
      <c r="Q101" s="408"/>
      <c r="R101" t="s">
        <v>258</v>
      </c>
      <c r="S101" t="s">
        <v>838</v>
      </c>
      <c r="T101" t="s">
        <v>840</v>
      </c>
      <c r="U101" t="s">
        <v>328</v>
      </c>
      <c r="V101" s="408"/>
      <c r="W101" t="s">
        <v>329</v>
      </c>
      <c r="X101" t="s">
        <v>321</v>
      </c>
      <c r="Y101" t="s">
        <v>328</v>
      </c>
      <c r="AA101" t="s">
        <v>328</v>
      </c>
      <c r="AB101" s="408"/>
      <c r="AD101" t="s">
        <v>328</v>
      </c>
      <c r="AF101" t="s">
        <v>328</v>
      </c>
      <c r="AG101" s="408"/>
      <c r="AH101" t="s">
        <v>328</v>
      </c>
      <c r="AI101" s="408"/>
      <c r="AJ101" s="408"/>
      <c r="AK101" t="s">
        <v>328</v>
      </c>
      <c r="AL101" s="408"/>
      <c r="AM101" s="408"/>
      <c r="AN101" t="s">
        <v>328</v>
      </c>
      <c r="AP101" t="s">
        <v>328</v>
      </c>
      <c r="AQ101" t="s">
        <v>328</v>
      </c>
      <c r="AR101" t="s">
        <v>258</v>
      </c>
    </row>
    <row r="102" spans="1:44">
      <c r="A102" t="s">
        <v>841</v>
      </c>
      <c r="B102" t="s">
        <v>331</v>
      </c>
      <c r="C102" t="s">
        <v>597</v>
      </c>
      <c r="D102" t="s">
        <v>842</v>
      </c>
      <c r="E102" t="s">
        <v>843</v>
      </c>
      <c r="F102" t="s">
        <v>328</v>
      </c>
      <c r="H102" t="s">
        <v>328</v>
      </c>
      <c r="I102" t="s">
        <v>548</v>
      </c>
      <c r="J102" t="s">
        <v>325</v>
      </c>
      <c r="K102" t="s">
        <v>343</v>
      </c>
      <c r="L102" t="s">
        <v>322</v>
      </c>
      <c r="M102" s="434">
        <v>43647</v>
      </c>
      <c r="N102" t="s">
        <v>337</v>
      </c>
      <c r="O102" s="434">
        <v>44012</v>
      </c>
      <c r="P102" s="434">
        <v>44074</v>
      </c>
      <c r="Q102" s="408"/>
      <c r="R102" t="s">
        <v>258</v>
      </c>
      <c r="S102" t="s">
        <v>843</v>
      </c>
      <c r="T102" t="s">
        <v>844</v>
      </c>
      <c r="U102" t="s">
        <v>328</v>
      </c>
      <c r="V102" s="408"/>
      <c r="W102" t="s">
        <v>329</v>
      </c>
      <c r="X102" t="s">
        <v>321</v>
      </c>
      <c r="Y102" t="s">
        <v>328</v>
      </c>
      <c r="AA102" t="s">
        <v>328</v>
      </c>
      <c r="AB102" s="408"/>
      <c r="AD102" t="s">
        <v>328</v>
      </c>
      <c r="AF102" t="s">
        <v>328</v>
      </c>
      <c r="AG102" s="408"/>
      <c r="AH102" t="s">
        <v>328</v>
      </c>
      <c r="AI102" s="408"/>
      <c r="AJ102" s="408"/>
      <c r="AK102" t="s">
        <v>328</v>
      </c>
      <c r="AL102" s="408"/>
      <c r="AM102" s="408"/>
      <c r="AN102" t="s">
        <v>328</v>
      </c>
      <c r="AP102" t="s">
        <v>328</v>
      </c>
      <c r="AQ102" t="s">
        <v>328</v>
      </c>
      <c r="AR102" t="s">
        <v>258</v>
      </c>
    </row>
    <row r="103" spans="1:44">
      <c r="A103" t="s">
        <v>710</v>
      </c>
      <c r="B103" t="s">
        <v>331</v>
      </c>
      <c r="C103" t="s">
        <v>845</v>
      </c>
      <c r="D103" t="s">
        <v>846</v>
      </c>
      <c r="E103" t="s">
        <v>847</v>
      </c>
      <c r="F103" t="s">
        <v>328</v>
      </c>
      <c r="H103" t="s">
        <v>328</v>
      </c>
      <c r="I103" t="s">
        <v>848</v>
      </c>
      <c r="J103" t="s">
        <v>325</v>
      </c>
      <c r="K103" t="s">
        <v>849</v>
      </c>
      <c r="L103" t="s">
        <v>322</v>
      </c>
      <c r="M103" s="434">
        <v>43668</v>
      </c>
      <c r="N103" t="s">
        <v>337</v>
      </c>
      <c r="O103" s="434">
        <v>43942</v>
      </c>
      <c r="P103" s="434"/>
      <c r="Q103" s="408"/>
      <c r="R103" t="s">
        <v>258</v>
      </c>
      <c r="S103" t="s">
        <v>850</v>
      </c>
      <c r="T103" t="s">
        <v>851</v>
      </c>
      <c r="U103" t="s">
        <v>328</v>
      </c>
      <c r="V103" s="408"/>
      <c r="W103" t="s">
        <v>329</v>
      </c>
      <c r="X103" t="s">
        <v>321</v>
      </c>
      <c r="Y103" t="s">
        <v>328</v>
      </c>
      <c r="AA103" t="s">
        <v>328</v>
      </c>
      <c r="AB103" s="408"/>
      <c r="AD103" t="s">
        <v>328</v>
      </c>
      <c r="AF103" t="s">
        <v>328</v>
      </c>
      <c r="AG103" s="408"/>
      <c r="AH103" t="s">
        <v>328</v>
      </c>
      <c r="AI103" s="408"/>
      <c r="AJ103" s="408"/>
      <c r="AK103" t="s">
        <v>328</v>
      </c>
      <c r="AL103" s="408"/>
      <c r="AM103" s="408"/>
      <c r="AN103" t="s">
        <v>328</v>
      </c>
      <c r="AP103" t="s">
        <v>328</v>
      </c>
      <c r="AQ103" t="s">
        <v>328</v>
      </c>
      <c r="AR103" t="s">
        <v>258</v>
      </c>
    </row>
    <row r="104" spans="1:44">
      <c r="A104" t="s">
        <v>710</v>
      </c>
      <c r="B104" t="s">
        <v>331</v>
      </c>
      <c r="C104" t="s">
        <v>852</v>
      </c>
      <c r="D104" t="s">
        <v>853</v>
      </c>
      <c r="E104" t="s">
        <v>854</v>
      </c>
      <c r="F104" t="s">
        <v>258</v>
      </c>
      <c r="G104" t="s">
        <v>322</v>
      </c>
      <c r="H104" t="s">
        <v>328</v>
      </c>
      <c r="I104" t="s">
        <v>855</v>
      </c>
      <c r="J104" t="s">
        <v>325</v>
      </c>
      <c r="K104" t="s">
        <v>856</v>
      </c>
      <c r="L104" t="s">
        <v>322</v>
      </c>
      <c r="M104" s="434">
        <v>43697</v>
      </c>
      <c r="N104" t="s">
        <v>337</v>
      </c>
      <c r="O104" s="434">
        <v>44062</v>
      </c>
      <c r="P104" s="434">
        <v>44347</v>
      </c>
      <c r="Q104" s="408"/>
      <c r="R104" t="s">
        <v>258</v>
      </c>
      <c r="S104" t="s">
        <v>857</v>
      </c>
      <c r="T104" t="s">
        <v>328</v>
      </c>
      <c r="U104" t="s">
        <v>328</v>
      </c>
      <c r="V104" s="408"/>
      <c r="W104" t="s">
        <v>329</v>
      </c>
      <c r="X104" t="s">
        <v>321</v>
      </c>
      <c r="Y104" t="s">
        <v>328</v>
      </c>
      <c r="AA104" t="s">
        <v>328</v>
      </c>
      <c r="AB104" s="408"/>
      <c r="AD104" t="s">
        <v>328</v>
      </c>
      <c r="AF104" t="s">
        <v>328</v>
      </c>
      <c r="AG104" s="408"/>
      <c r="AH104" t="s">
        <v>328</v>
      </c>
      <c r="AI104" s="408"/>
      <c r="AJ104" s="408"/>
      <c r="AK104" t="s">
        <v>328</v>
      </c>
      <c r="AL104" s="408"/>
      <c r="AM104" s="408"/>
      <c r="AN104" t="s">
        <v>328</v>
      </c>
      <c r="AP104" t="s">
        <v>328</v>
      </c>
      <c r="AQ104" t="s">
        <v>328</v>
      </c>
      <c r="AR104" t="s">
        <v>258</v>
      </c>
    </row>
    <row r="105" spans="1:44">
      <c r="A105" t="s">
        <v>832</v>
      </c>
      <c r="B105" t="s">
        <v>331</v>
      </c>
      <c r="C105" t="s">
        <v>345</v>
      </c>
      <c r="D105" t="s">
        <v>858</v>
      </c>
      <c r="E105" t="s">
        <v>859</v>
      </c>
      <c r="F105" t="s">
        <v>100</v>
      </c>
      <c r="H105" t="s">
        <v>328</v>
      </c>
      <c r="I105" t="s">
        <v>860</v>
      </c>
      <c r="J105" t="s">
        <v>325</v>
      </c>
      <c r="K105" t="s">
        <v>861</v>
      </c>
      <c r="L105" t="s">
        <v>322</v>
      </c>
      <c r="M105" s="434">
        <v>43691</v>
      </c>
      <c r="N105" t="s">
        <v>337</v>
      </c>
      <c r="O105" s="434">
        <v>44056</v>
      </c>
      <c r="P105" s="434">
        <v>44148</v>
      </c>
      <c r="Q105" s="408"/>
      <c r="R105" t="s">
        <v>258</v>
      </c>
      <c r="S105" t="s">
        <v>862</v>
      </c>
      <c r="T105" t="s">
        <v>863</v>
      </c>
      <c r="U105" t="s">
        <v>328</v>
      </c>
      <c r="V105" s="408"/>
      <c r="W105" t="s">
        <v>329</v>
      </c>
      <c r="X105" t="s">
        <v>321</v>
      </c>
      <c r="Y105" t="s">
        <v>328</v>
      </c>
      <c r="AA105" t="s">
        <v>328</v>
      </c>
      <c r="AB105" s="408"/>
      <c r="AD105" t="s">
        <v>328</v>
      </c>
      <c r="AF105" t="s">
        <v>328</v>
      </c>
      <c r="AG105" s="408"/>
      <c r="AH105" t="s">
        <v>328</v>
      </c>
      <c r="AI105" s="408"/>
      <c r="AJ105" s="408"/>
      <c r="AK105" t="s">
        <v>328</v>
      </c>
      <c r="AL105" s="408"/>
      <c r="AM105" s="408"/>
      <c r="AN105" t="s">
        <v>328</v>
      </c>
      <c r="AP105" t="s">
        <v>328</v>
      </c>
      <c r="AQ105" t="s">
        <v>328</v>
      </c>
      <c r="AR105" t="s">
        <v>258</v>
      </c>
    </row>
    <row r="106" spans="1:44">
      <c r="A106" t="s">
        <v>710</v>
      </c>
      <c r="B106" t="s">
        <v>331</v>
      </c>
      <c r="C106" t="s">
        <v>845</v>
      </c>
      <c r="D106" t="s">
        <v>864</v>
      </c>
      <c r="E106" t="s">
        <v>865</v>
      </c>
      <c r="F106" t="s">
        <v>328</v>
      </c>
      <c r="H106" t="s">
        <v>328</v>
      </c>
      <c r="I106" t="s">
        <v>848</v>
      </c>
      <c r="J106" t="s">
        <v>325</v>
      </c>
      <c r="K106" t="s">
        <v>849</v>
      </c>
      <c r="L106" t="s">
        <v>322</v>
      </c>
      <c r="M106" s="434">
        <v>43668</v>
      </c>
      <c r="N106" t="s">
        <v>337</v>
      </c>
      <c r="O106" s="434">
        <v>43942</v>
      </c>
      <c r="P106" s="434"/>
      <c r="Q106" s="408"/>
      <c r="R106" t="s">
        <v>258</v>
      </c>
      <c r="S106" t="s">
        <v>328</v>
      </c>
      <c r="T106" t="s">
        <v>866</v>
      </c>
      <c r="U106" t="s">
        <v>328</v>
      </c>
      <c r="V106" s="408"/>
      <c r="W106" t="s">
        <v>329</v>
      </c>
      <c r="X106" t="s">
        <v>321</v>
      </c>
      <c r="Y106" t="s">
        <v>328</v>
      </c>
      <c r="AA106" t="s">
        <v>328</v>
      </c>
      <c r="AB106" s="408"/>
      <c r="AD106" t="s">
        <v>328</v>
      </c>
      <c r="AF106" t="s">
        <v>328</v>
      </c>
      <c r="AG106" s="408"/>
      <c r="AH106" t="s">
        <v>328</v>
      </c>
      <c r="AI106" s="408"/>
      <c r="AJ106" s="408"/>
      <c r="AK106" t="s">
        <v>328</v>
      </c>
      <c r="AL106" s="408"/>
      <c r="AM106" s="408"/>
      <c r="AN106" t="s">
        <v>328</v>
      </c>
      <c r="AP106" t="s">
        <v>328</v>
      </c>
      <c r="AQ106" t="s">
        <v>328</v>
      </c>
      <c r="AR106" t="s">
        <v>258</v>
      </c>
    </row>
    <row r="107" spans="1:44">
      <c r="A107" t="s">
        <v>832</v>
      </c>
      <c r="B107" t="s">
        <v>331</v>
      </c>
      <c r="C107" t="s">
        <v>581</v>
      </c>
      <c r="D107" t="s">
        <v>867</v>
      </c>
      <c r="E107" t="s">
        <v>868</v>
      </c>
      <c r="F107" t="s">
        <v>321</v>
      </c>
      <c r="G107" t="s">
        <v>322</v>
      </c>
      <c r="H107" t="s">
        <v>328</v>
      </c>
      <c r="I107" t="s">
        <v>869</v>
      </c>
      <c r="J107" t="s">
        <v>325</v>
      </c>
      <c r="K107" t="s">
        <v>870</v>
      </c>
      <c r="L107" t="s">
        <v>322</v>
      </c>
      <c r="M107" s="434">
        <v>43684</v>
      </c>
      <c r="N107" t="s">
        <v>337</v>
      </c>
      <c r="O107" s="434">
        <v>44049</v>
      </c>
      <c r="P107" s="434">
        <v>44171</v>
      </c>
      <c r="Q107" s="408"/>
      <c r="R107" t="s">
        <v>258</v>
      </c>
      <c r="S107" t="s">
        <v>868</v>
      </c>
      <c r="T107" t="s">
        <v>871</v>
      </c>
      <c r="U107" t="s">
        <v>328</v>
      </c>
      <c r="V107" s="408"/>
      <c r="W107" t="s">
        <v>329</v>
      </c>
      <c r="X107" t="s">
        <v>321</v>
      </c>
      <c r="Y107" t="s">
        <v>328</v>
      </c>
      <c r="AA107" t="s">
        <v>328</v>
      </c>
      <c r="AB107" s="408"/>
      <c r="AD107" t="s">
        <v>328</v>
      </c>
      <c r="AF107" t="s">
        <v>328</v>
      </c>
      <c r="AG107" s="408"/>
      <c r="AH107" t="s">
        <v>328</v>
      </c>
      <c r="AI107" s="408"/>
      <c r="AJ107" s="408"/>
      <c r="AK107" t="s">
        <v>328</v>
      </c>
      <c r="AL107" s="408"/>
      <c r="AM107" s="408"/>
      <c r="AN107" t="s">
        <v>328</v>
      </c>
      <c r="AP107" t="s">
        <v>328</v>
      </c>
      <c r="AQ107" t="s">
        <v>328</v>
      </c>
      <c r="AR107" t="s">
        <v>258</v>
      </c>
    </row>
    <row r="108" spans="1:44">
      <c r="A108" t="s">
        <v>872</v>
      </c>
      <c r="B108" t="s">
        <v>331</v>
      </c>
      <c r="C108" t="s">
        <v>318</v>
      </c>
      <c r="D108" t="s">
        <v>873</v>
      </c>
      <c r="E108" t="s">
        <v>874</v>
      </c>
      <c r="F108" t="s">
        <v>328</v>
      </c>
      <c r="H108" t="s">
        <v>875</v>
      </c>
      <c r="I108" t="s">
        <v>876</v>
      </c>
      <c r="J108" t="s">
        <v>325</v>
      </c>
      <c r="K108" t="s">
        <v>362</v>
      </c>
      <c r="L108" t="s">
        <v>322</v>
      </c>
      <c r="M108" s="434">
        <v>43707</v>
      </c>
      <c r="N108" t="s">
        <v>337</v>
      </c>
      <c r="O108" s="434">
        <v>44072</v>
      </c>
      <c r="P108" s="434"/>
      <c r="Q108" s="408"/>
      <c r="R108" t="s">
        <v>258</v>
      </c>
      <c r="S108" t="s">
        <v>874</v>
      </c>
      <c r="T108" t="s">
        <v>877</v>
      </c>
      <c r="U108" t="s">
        <v>328</v>
      </c>
      <c r="V108" s="408"/>
      <c r="W108" t="s">
        <v>329</v>
      </c>
      <c r="X108" t="s">
        <v>321</v>
      </c>
      <c r="Y108" t="s">
        <v>328</v>
      </c>
      <c r="AA108" t="s">
        <v>328</v>
      </c>
      <c r="AB108" s="408"/>
      <c r="AD108" t="s">
        <v>328</v>
      </c>
      <c r="AF108" t="s">
        <v>328</v>
      </c>
      <c r="AG108" s="408"/>
      <c r="AH108" t="s">
        <v>328</v>
      </c>
      <c r="AI108" s="408"/>
      <c r="AJ108" s="408"/>
      <c r="AK108" t="s">
        <v>328</v>
      </c>
      <c r="AL108" s="408"/>
      <c r="AM108" s="408"/>
      <c r="AN108" t="s">
        <v>328</v>
      </c>
      <c r="AP108" t="s">
        <v>328</v>
      </c>
      <c r="AQ108" t="s">
        <v>328</v>
      </c>
      <c r="AR108" t="s">
        <v>258</v>
      </c>
    </row>
    <row r="109" spans="1:44">
      <c r="A109" t="s">
        <v>878</v>
      </c>
      <c r="B109" t="s">
        <v>331</v>
      </c>
      <c r="C109" t="s">
        <v>318</v>
      </c>
      <c r="D109" t="s">
        <v>879</v>
      </c>
      <c r="E109" t="s">
        <v>880</v>
      </c>
      <c r="F109" t="s">
        <v>321</v>
      </c>
      <c r="G109" t="s">
        <v>322</v>
      </c>
      <c r="H109" t="s">
        <v>881</v>
      </c>
      <c r="I109" t="s">
        <v>806</v>
      </c>
      <c r="J109" t="s">
        <v>325</v>
      </c>
      <c r="K109" t="s">
        <v>336</v>
      </c>
      <c r="L109" t="s">
        <v>322</v>
      </c>
      <c r="M109" s="434">
        <v>43696</v>
      </c>
      <c r="N109" t="s">
        <v>328</v>
      </c>
      <c r="O109" s="434">
        <v>43939</v>
      </c>
      <c r="P109" s="434">
        <v>44104</v>
      </c>
      <c r="Q109" s="408"/>
      <c r="R109" t="s">
        <v>258</v>
      </c>
      <c r="S109" t="s">
        <v>882</v>
      </c>
      <c r="T109" t="s">
        <v>883</v>
      </c>
      <c r="U109" t="s">
        <v>328</v>
      </c>
      <c r="V109" s="408"/>
      <c r="W109" t="s">
        <v>329</v>
      </c>
      <c r="X109" t="s">
        <v>321</v>
      </c>
      <c r="Y109" t="s">
        <v>328</v>
      </c>
      <c r="AA109" t="s">
        <v>328</v>
      </c>
      <c r="AB109" s="408"/>
      <c r="AD109" t="s">
        <v>328</v>
      </c>
      <c r="AF109" t="s">
        <v>328</v>
      </c>
      <c r="AG109" s="408"/>
      <c r="AH109" t="s">
        <v>328</v>
      </c>
      <c r="AI109" s="408"/>
      <c r="AJ109" s="408"/>
      <c r="AK109" t="s">
        <v>328</v>
      </c>
      <c r="AL109" s="408"/>
      <c r="AM109" s="408"/>
      <c r="AN109" t="s">
        <v>328</v>
      </c>
      <c r="AP109" t="s">
        <v>328</v>
      </c>
      <c r="AQ109" t="s">
        <v>328</v>
      </c>
      <c r="AR109" t="s">
        <v>258</v>
      </c>
    </row>
    <row r="110" spans="1:44">
      <c r="A110" t="s">
        <v>884</v>
      </c>
      <c r="B110" t="s">
        <v>331</v>
      </c>
      <c r="C110" t="s">
        <v>885</v>
      </c>
      <c r="D110" t="s">
        <v>886</v>
      </c>
      <c r="E110" t="s">
        <v>887</v>
      </c>
      <c r="F110" t="s">
        <v>321</v>
      </c>
      <c r="G110" t="s">
        <v>322</v>
      </c>
      <c r="H110" t="s">
        <v>328</v>
      </c>
      <c r="I110" t="s">
        <v>529</v>
      </c>
      <c r="J110" t="s">
        <v>325</v>
      </c>
      <c r="K110" t="s">
        <v>888</v>
      </c>
      <c r="L110" t="s">
        <v>322</v>
      </c>
      <c r="M110" s="434">
        <v>43710</v>
      </c>
      <c r="N110" t="s">
        <v>337</v>
      </c>
      <c r="O110" s="434">
        <v>44076</v>
      </c>
      <c r="P110" s="434">
        <v>44196</v>
      </c>
      <c r="Q110" s="408"/>
      <c r="R110" t="s">
        <v>258</v>
      </c>
      <c r="S110" t="s">
        <v>887</v>
      </c>
      <c r="T110" t="s">
        <v>889</v>
      </c>
      <c r="U110" t="s">
        <v>328</v>
      </c>
      <c r="V110" s="408"/>
      <c r="W110" t="s">
        <v>329</v>
      </c>
      <c r="X110" t="s">
        <v>321</v>
      </c>
      <c r="Y110" t="s">
        <v>328</v>
      </c>
      <c r="AA110" t="s">
        <v>328</v>
      </c>
      <c r="AB110" s="408"/>
      <c r="AD110" t="s">
        <v>328</v>
      </c>
      <c r="AF110" t="s">
        <v>328</v>
      </c>
      <c r="AG110" s="408"/>
      <c r="AH110" t="s">
        <v>328</v>
      </c>
      <c r="AI110" s="408"/>
      <c r="AJ110" s="408"/>
      <c r="AK110" t="s">
        <v>328</v>
      </c>
      <c r="AL110" s="408"/>
      <c r="AM110" s="408"/>
      <c r="AN110" t="s">
        <v>328</v>
      </c>
      <c r="AP110" t="s">
        <v>328</v>
      </c>
      <c r="AQ110" t="s">
        <v>328</v>
      </c>
      <c r="AR110" t="s">
        <v>258</v>
      </c>
    </row>
    <row r="111" spans="1:44">
      <c r="A111" t="s">
        <v>884</v>
      </c>
      <c r="B111" t="s">
        <v>331</v>
      </c>
      <c r="C111" t="s">
        <v>405</v>
      </c>
      <c r="D111" t="s">
        <v>890</v>
      </c>
      <c r="E111" t="s">
        <v>891</v>
      </c>
      <c r="F111" t="s">
        <v>321</v>
      </c>
      <c r="G111" t="s">
        <v>322</v>
      </c>
      <c r="H111" t="s">
        <v>328</v>
      </c>
      <c r="I111" t="s">
        <v>892</v>
      </c>
      <c r="J111" t="s">
        <v>325</v>
      </c>
      <c r="K111" t="s">
        <v>522</v>
      </c>
      <c r="L111" t="s">
        <v>322</v>
      </c>
      <c r="M111" s="434">
        <v>43721</v>
      </c>
      <c r="N111" t="s">
        <v>337</v>
      </c>
      <c r="O111" s="434">
        <v>44087</v>
      </c>
      <c r="P111" s="434"/>
      <c r="Q111" s="408"/>
      <c r="R111" t="s">
        <v>258</v>
      </c>
      <c r="S111" t="s">
        <v>893</v>
      </c>
      <c r="T111" t="s">
        <v>894</v>
      </c>
      <c r="U111" t="s">
        <v>328</v>
      </c>
      <c r="V111" s="408"/>
      <c r="W111" t="s">
        <v>329</v>
      </c>
      <c r="X111" t="s">
        <v>321</v>
      </c>
      <c r="Y111" t="s">
        <v>328</v>
      </c>
      <c r="AA111" t="s">
        <v>328</v>
      </c>
      <c r="AB111" s="408"/>
      <c r="AD111" t="s">
        <v>328</v>
      </c>
      <c r="AF111" t="s">
        <v>328</v>
      </c>
      <c r="AG111" s="408"/>
      <c r="AH111" t="s">
        <v>328</v>
      </c>
      <c r="AI111" s="408"/>
      <c r="AJ111" s="408"/>
      <c r="AK111" t="s">
        <v>328</v>
      </c>
      <c r="AL111" s="408"/>
      <c r="AM111" s="408"/>
      <c r="AN111" t="s">
        <v>328</v>
      </c>
      <c r="AP111" t="s">
        <v>328</v>
      </c>
      <c r="AQ111" t="s">
        <v>328</v>
      </c>
      <c r="AR111" t="s">
        <v>258</v>
      </c>
    </row>
    <row r="112" spans="1:44">
      <c r="A112" t="s">
        <v>720</v>
      </c>
      <c r="B112" t="s">
        <v>331</v>
      </c>
      <c r="C112" t="s">
        <v>895</v>
      </c>
      <c r="D112" t="s">
        <v>896</v>
      </c>
      <c r="E112" t="s">
        <v>897</v>
      </c>
      <c r="F112" t="s">
        <v>328</v>
      </c>
      <c r="H112" t="s">
        <v>328</v>
      </c>
      <c r="I112" t="s">
        <v>898</v>
      </c>
      <c r="J112" t="s">
        <v>325</v>
      </c>
      <c r="K112" t="s">
        <v>343</v>
      </c>
      <c r="L112" t="s">
        <v>322</v>
      </c>
      <c r="M112" s="434">
        <v>43617</v>
      </c>
      <c r="N112" t="s">
        <v>337</v>
      </c>
      <c r="O112" s="434">
        <v>43982</v>
      </c>
      <c r="P112" s="434">
        <v>44043</v>
      </c>
      <c r="Q112" s="408"/>
      <c r="R112" t="s">
        <v>258</v>
      </c>
      <c r="S112" t="s">
        <v>899</v>
      </c>
      <c r="T112" t="s">
        <v>900</v>
      </c>
      <c r="U112" t="s">
        <v>328</v>
      </c>
      <c r="V112" s="408"/>
      <c r="W112" t="s">
        <v>329</v>
      </c>
      <c r="X112" t="s">
        <v>321</v>
      </c>
      <c r="Y112" t="s">
        <v>328</v>
      </c>
      <c r="AA112" t="s">
        <v>328</v>
      </c>
      <c r="AB112" s="408"/>
      <c r="AD112" t="s">
        <v>328</v>
      </c>
      <c r="AF112" t="s">
        <v>328</v>
      </c>
      <c r="AG112" s="408"/>
      <c r="AH112" t="s">
        <v>328</v>
      </c>
      <c r="AI112" s="408"/>
      <c r="AJ112" s="408"/>
      <c r="AK112" t="s">
        <v>328</v>
      </c>
      <c r="AL112" s="408"/>
      <c r="AM112" s="408"/>
      <c r="AN112" t="s">
        <v>328</v>
      </c>
      <c r="AP112" t="s">
        <v>328</v>
      </c>
      <c r="AQ112" t="s">
        <v>328</v>
      </c>
      <c r="AR112" t="s">
        <v>258</v>
      </c>
    </row>
    <row r="113" spans="1:44">
      <c r="A113" t="s">
        <v>872</v>
      </c>
      <c r="B113" t="s">
        <v>331</v>
      </c>
      <c r="C113" t="s">
        <v>405</v>
      </c>
      <c r="D113" t="s">
        <v>901</v>
      </c>
      <c r="E113" t="s">
        <v>902</v>
      </c>
      <c r="F113" t="s">
        <v>321</v>
      </c>
      <c r="G113" t="s">
        <v>322</v>
      </c>
      <c r="H113" t="s">
        <v>328</v>
      </c>
      <c r="I113" t="s">
        <v>903</v>
      </c>
      <c r="J113" t="s">
        <v>325</v>
      </c>
      <c r="K113" t="s">
        <v>801</v>
      </c>
      <c r="L113" t="s">
        <v>322</v>
      </c>
      <c r="M113" s="434">
        <v>43724</v>
      </c>
      <c r="N113" t="s">
        <v>337</v>
      </c>
      <c r="O113" s="434">
        <v>44089</v>
      </c>
      <c r="P113" s="434">
        <v>44270</v>
      </c>
      <c r="Q113" s="408"/>
      <c r="R113" t="s">
        <v>258</v>
      </c>
      <c r="S113" t="s">
        <v>902</v>
      </c>
      <c r="T113" t="s">
        <v>904</v>
      </c>
      <c r="U113" t="s">
        <v>328</v>
      </c>
      <c r="V113" s="408"/>
      <c r="W113" t="s">
        <v>329</v>
      </c>
      <c r="X113" t="s">
        <v>321</v>
      </c>
      <c r="Y113" t="s">
        <v>328</v>
      </c>
      <c r="AA113" t="s">
        <v>328</v>
      </c>
      <c r="AB113" s="408"/>
      <c r="AD113" t="s">
        <v>328</v>
      </c>
      <c r="AF113" t="s">
        <v>328</v>
      </c>
      <c r="AG113" s="408"/>
      <c r="AH113" t="s">
        <v>328</v>
      </c>
      <c r="AI113" s="408"/>
      <c r="AJ113" s="408"/>
      <c r="AK113" t="s">
        <v>328</v>
      </c>
      <c r="AL113" s="408"/>
      <c r="AM113" s="408"/>
      <c r="AN113" t="s">
        <v>328</v>
      </c>
      <c r="AP113" t="s">
        <v>328</v>
      </c>
      <c r="AQ113" t="s">
        <v>328</v>
      </c>
      <c r="AR113" t="s">
        <v>258</v>
      </c>
    </row>
    <row r="114" spans="1:44">
      <c r="A114" t="s">
        <v>872</v>
      </c>
      <c r="B114" t="s">
        <v>331</v>
      </c>
      <c r="C114" t="s">
        <v>345</v>
      </c>
      <c r="D114" t="s">
        <v>905</v>
      </c>
      <c r="E114" t="s">
        <v>906</v>
      </c>
      <c r="F114" t="s">
        <v>321</v>
      </c>
      <c r="G114" t="s">
        <v>322</v>
      </c>
      <c r="H114" t="s">
        <v>328</v>
      </c>
      <c r="I114" t="s">
        <v>907</v>
      </c>
      <c r="J114" t="s">
        <v>325</v>
      </c>
      <c r="K114" t="s">
        <v>908</v>
      </c>
      <c r="L114" t="s">
        <v>322</v>
      </c>
      <c r="M114" s="434">
        <v>43740</v>
      </c>
      <c r="N114" t="s">
        <v>337</v>
      </c>
      <c r="O114" s="434">
        <v>44105</v>
      </c>
      <c r="P114" s="434">
        <v>44226</v>
      </c>
      <c r="Q114" s="408"/>
      <c r="R114" t="s">
        <v>258</v>
      </c>
      <c r="S114" t="s">
        <v>906</v>
      </c>
      <c r="T114" t="s">
        <v>909</v>
      </c>
      <c r="U114" t="s">
        <v>328</v>
      </c>
      <c r="V114" s="408"/>
      <c r="W114" t="s">
        <v>329</v>
      </c>
      <c r="X114" t="s">
        <v>321</v>
      </c>
      <c r="Y114" t="s">
        <v>328</v>
      </c>
      <c r="AA114" t="s">
        <v>328</v>
      </c>
      <c r="AB114" s="408"/>
      <c r="AD114" t="s">
        <v>328</v>
      </c>
      <c r="AF114" t="s">
        <v>328</v>
      </c>
      <c r="AG114" s="408"/>
      <c r="AH114" t="s">
        <v>328</v>
      </c>
      <c r="AI114" s="408"/>
      <c r="AJ114" s="408"/>
      <c r="AK114" t="s">
        <v>328</v>
      </c>
      <c r="AL114" s="408"/>
      <c r="AM114" s="408"/>
      <c r="AN114" t="s">
        <v>328</v>
      </c>
      <c r="AP114" t="s">
        <v>328</v>
      </c>
      <c r="AQ114" t="s">
        <v>328</v>
      </c>
      <c r="AR114" t="s">
        <v>258</v>
      </c>
    </row>
    <row r="115" spans="1:44">
      <c r="A115" t="s">
        <v>878</v>
      </c>
      <c r="B115" t="s">
        <v>331</v>
      </c>
      <c r="C115" t="s">
        <v>405</v>
      </c>
      <c r="D115" t="s">
        <v>910</v>
      </c>
      <c r="E115" t="s">
        <v>911</v>
      </c>
      <c r="F115" t="s">
        <v>328</v>
      </c>
      <c r="H115" t="s">
        <v>328</v>
      </c>
      <c r="I115" t="s">
        <v>912</v>
      </c>
      <c r="J115" t="s">
        <v>325</v>
      </c>
      <c r="K115" t="s">
        <v>792</v>
      </c>
      <c r="L115" t="s">
        <v>322</v>
      </c>
      <c r="M115" s="434">
        <v>43831</v>
      </c>
      <c r="N115" t="s">
        <v>337</v>
      </c>
      <c r="O115" s="434">
        <v>44105</v>
      </c>
      <c r="P115" s="434"/>
      <c r="Q115" s="408">
        <v>43800</v>
      </c>
      <c r="R115" t="s">
        <v>258</v>
      </c>
      <c r="S115" t="s">
        <v>911</v>
      </c>
      <c r="T115" t="s">
        <v>913</v>
      </c>
      <c r="U115" t="s">
        <v>328</v>
      </c>
      <c r="V115" s="408"/>
      <c r="W115" t="s">
        <v>329</v>
      </c>
      <c r="X115" t="s">
        <v>321</v>
      </c>
      <c r="Y115" t="s">
        <v>328</v>
      </c>
      <c r="AA115" t="s">
        <v>328</v>
      </c>
      <c r="AB115" s="408"/>
      <c r="AD115" t="s">
        <v>328</v>
      </c>
      <c r="AF115" t="s">
        <v>328</v>
      </c>
      <c r="AG115" s="408"/>
      <c r="AH115" t="s">
        <v>328</v>
      </c>
      <c r="AI115" s="408"/>
      <c r="AJ115" s="408"/>
      <c r="AK115" t="s">
        <v>328</v>
      </c>
      <c r="AL115" s="408"/>
      <c r="AM115" s="408"/>
      <c r="AN115" t="s">
        <v>328</v>
      </c>
      <c r="AP115" t="s">
        <v>328</v>
      </c>
      <c r="AQ115" t="s">
        <v>328</v>
      </c>
      <c r="AR115" t="s">
        <v>258</v>
      </c>
    </row>
    <row r="116" spans="1:44">
      <c r="A116" t="s">
        <v>884</v>
      </c>
      <c r="B116" t="s">
        <v>331</v>
      </c>
      <c r="C116" t="s">
        <v>471</v>
      </c>
      <c r="D116" t="s">
        <v>914</v>
      </c>
      <c r="E116" t="s">
        <v>915</v>
      </c>
      <c r="F116" t="s">
        <v>328</v>
      </c>
      <c r="H116" t="s">
        <v>328</v>
      </c>
      <c r="I116" t="s">
        <v>642</v>
      </c>
      <c r="J116" t="s">
        <v>325</v>
      </c>
      <c r="K116" t="s">
        <v>916</v>
      </c>
      <c r="L116" t="s">
        <v>322</v>
      </c>
      <c r="M116" s="434">
        <v>43831</v>
      </c>
      <c r="N116" t="s">
        <v>337</v>
      </c>
      <c r="O116" s="434">
        <v>44197</v>
      </c>
      <c r="P116" s="434">
        <v>44469</v>
      </c>
      <c r="Q116" s="408">
        <v>43800</v>
      </c>
      <c r="R116" t="s">
        <v>258</v>
      </c>
      <c r="S116" t="s">
        <v>915</v>
      </c>
      <c r="T116" t="s">
        <v>917</v>
      </c>
      <c r="U116" t="s">
        <v>328</v>
      </c>
      <c r="V116" s="408"/>
      <c r="W116" t="s">
        <v>329</v>
      </c>
      <c r="X116" t="s">
        <v>321</v>
      </c>
      <c r="Y116" t="s">
        <v>328</v>
      </c>
      <c r="AA116" t="s">
        <v>328</v>
      </c>
      <c r="AB116" s="408"/>
      <c r="AD116" t="s">
        <v>328</v>
      </c>
      <c r="AF116" t="s">
        <v>328</v>
      </c>
      <c r="AG116" s="408"/>
      <c r="AH116" t="s">
        <v>328</v>
      </c>
      <c r="AI116" s="408"/>
      <c r="AJ116" s="408"/>
      <c r="AK116" t="s">
        <v>328</v>
      </c>
      <c r="AL116" s="408"/>
      <c r="AM116" s="408"/>
      <c r="AN116" t="s">
        <v>328</v>
      </c>
      <c r="AP116" t="s">
        <v>328</v>
      </c>
      <c r="AQ116" t="s">
        <v>328</v>
      </c>
      <c r="AR116" t="s">
        <v>258</v>
      </c>
    </row>
    <row r="117" spans="1:44">
      <c r="A117" t="s">
        <v>918</v>
      </c>
      <c r="B117" t="s">
        <v>331</v>
      </c>
      <c r="C117" t="s">
        <v>318</v>
      </c>
      <c r="D117" t="s">
        <v>919</v>
      </c>
      <c r="E117" t="s">
        <v>920</v>
      </c>
      <c r="F117" t="s">
        <v>328</v>
      </c>
      <c r="H117" t="s">
        <v>921</v>
      </c>
      <c r="I117" t="s">
        <v>922</v>
      </c>
      <c r="J117" t="s">
        <v>325</v>
      </c>
      <c r="K117" t="s">
        <v>870</v>
      </c>
      <c r="L117" t="s">
        <v>322</v>
      </c>
      <c r="M117" s="434">
        <v>43739</v>
      </c>
      <c r="N117" t="s">
        <v>923</v>
      </c>
      <c r="O117" s="434">
        <v>44104</v>
      </c>
      <c r="P117" s="434">
        <v>44227</v>
      </c>
      <c r="Q117" s="408"/>
      <c r="R117" t="s">
        <v>258</v>
      </c>
      <c r="S117" t="s">
        <v>328</v>
      </c>
      <c r="T117" t="s">
        <v>328</v>
      </c>
      <c r="U117" t="s">
        <v>328</v>
      </c>
      <c r="V117" s="408"/>
      <c r="W117" t="s">
        <v>329</v>
      </c>
      <c r="X117" t="s">
        <v>321</v>
      </c>
      <c r="Y117" t="s">
        <v>328</v>
      </c>
      <c r="AA117" t="s">
        <v>328</v>
      </c>
      <c r="AB117" s="408"/>
      <c r="AD117" t="s">
        <v>328</v>
      </c>
      <c r="AF117" t="s">
        <v>328</v>
      </c>
      <c r="AG117" s="408"/>
      <c r="AH117" t="s">
        <v>328</v>
      </c>
      <c r="AI117" s="408"/>
      <c r="AJ117" s="408"/>
      <c r="AK117" t="s">
        <v>328</v>
      </c>
      <c r="AL117" s="408"/>
      <c r="AM117" s="408"/>
      <c r="AN117" t="s">
        <v>328</v>
      </c>
      <c r="AP117" t="s">
        <v>328</v>
      </c>
      <c r="AQ117" t="s">
        <v>328</v>
      </c>
      <c r="AR117" t="s">
        <v>258</v>
      </c>
    </row>
    <row r="118" spans="1:44">
      <c r="A118" t="s">
        <v>924</v>
      </c>
      <c r="B118" t="s">
        <v>331</v>
      </c>
      <c r="C118" t="s">
        <v>318</v>
      </c>
      <c r="D118" t="s">
        <v>925</v>
      </c>
      <c r="E118" t="s">
        <v>926</v>
      </c>
      <c r="F118" t="s">
        <v>100</v>
      </c>
      <c r="G118" t="s">
        <v>322</v>
      </c>
      <c r="H118" t="s">
        <v>927</v>
      </c>
      <c r="I118" t="s">
        <v>928</v>
      </c>
      <c r="J118" t="s">
        <v>325</v>
      </c>
      <c r="K118" t="s">
        <v>929</v>
      </c>
      <c r="L118" t="s">
        <v>322</v>
      </c>
      <c r="M118" s="434">
        <v>43635</v>
      </c>
      <c r="N118" t="s">
        <v>327</v>
      </c>
      <c r="O118" s="434">
        <v>44001</v>
      </c>
      <c r="P118" s="434">
        <v>44286</v>
      </c>
      <c r="Q118" s="408"/>
      <c r="R118" t="s">
        <v>258</v>
      </c>
      <c r="S118" t="s">
        <v>930</v>
      </c>
      <c r="T118" t="s">
        <v>931</v>
      </c>
      <c r="U118" t="s">
        <v>328</v>
      </c>
      <c r="V118" s="408"/>
      <c r="W118" t="s">
        <v>329</v>
      </c>
      <c r="X118" t="s">
        <v>321</v>
      </c>
      <c r="Y118" t="s">
        <v>932</v>
      </c>
      <c r="AA118" t="s">
        <v>328</v>
      </c>
      <c r="AB118" s="408"/>
      <c r="AD118" t="s">
        <v>328</v>
      </c>
      <c r="AF118" t="s">
        <v>328</v>
      </c>
      <c r="AG118" s="408"/>
      <c r="AH118" t="s">
        <v>328</v>
      </c>
      <c r="AI118" s="408"/>
      <c r="AJ118" s="408"/>
      <c r="AK118" t="s">
        <v>328</v>
      </c>
      <c r="AL118" s="408"/>
      <c r="AM118" s="408"/>
      <c r="AN118" t="s">
        <v>328</v>
      </c>
      <c r="AP118" t="s">
        <v>328</v>
      </c>
      <c r="AQ118" t="s">
        <v>328</v>
      </c>
      <c r="AR118" t="s">
        <v>258</v>
      </c>
    </row>
    <row r="119" spans="1:44">
      <c r="A119" t="s">
        <v>330</v>
      </c>
      <c r="B119" t="s">
        <v>73</v>
      </c>
      <c r="C119" t="s">
        <v>345</v>
      </c>
      <c r="D119" t="s">
        <v>933</v>
      </c>
      <c r="E119" t="s">
        <v>934</v>
      </c>
      <c r="F119" t="s">
        <v>258</v>
      </c>
      <c r="G119" t="s">
        <v>322</v>
      </c>
      <c r="H119" t="s">
        <v>328</v>
      </c>
      <c r="I119" t="s">
        <v>663</v>
      </c>
      <c r="J119" t="s">
        <v>325</v>
      </c>
      <c r="K119" t="s">
        <v>935</v>
      </c>
      <c r="L119" t="s">
        <v>322</v>
      </c>
      <c r="M119" s="434">
        <v>43525</v>
      </c>
      <c r="N119" t="s">
        <v>337</v>
      </c>
      <c r="O119" s="434">
        <v>44561</v>
      </c>
      <c r="P119" s="434">
        <v>44834</v>
      </c>
      <c r="Q119" s="408"/>
      <c r="R119" t="s">
        <v>258</v>
      </c>
      <c r="S119" t="s">
        <v>936</v>
      </c>
      <c r="T119" t="s">
        <v>937</v>
      </c>
      <c r="U119" t="s">
        <v>328</v>
      </c>
      <c r="V119" s="408"/>
      <c r="W119" t="s">
        <v>329</v>
      </c>
      <c r="X119" t="s">
        <v>321</v>
      </c>
      <c r="Y119" t="s">
        <v>328</v>
      </c>
      <c r="AA119" t="s">
        <v>328</v>
      </c>
      <c r="AB119" s="408"/>
      <c r="AD119" t="s">
        <v>328</v>
      </c>
      <c r="AF119" t="s">
        <v>328</v>
      </c>
      <c r="AG119" s="408"/>
      <c r="AH119" t="s">
        <v>328</v>
      </c>
      <c r="AI119" s="408"/>
      <c r="AJ119" s="408"/>
      <c r="AK119" t="s">
        <v>328</v>
      </c>
      <c r="AL119" s="408"/>
      <c r="AM119" s="408"/>
      <c r="AN119" t="s">
        <v>328</v>
      </c>
      <c r="AP119" t="s">
        <v>328</v>
      </c>
      <c r="AQ119" t="s">
        <v>328</v>
      </c>
      <c r="AR119" t="s">
        <v>258</v>
      </c>
    </row>
    <row r="120" spans="1:44">
      <c r="A120" t="s">
        <v>330</v>
      </c>
      <c r="B120" t="s">
        <v>73</v>
      </c>
      <c r="C120" t="s">
        <v>597</v>
      </c>
      <c r="D120" t="s">
        <v>938</v>
      </c>
      <c r="E120" t="s">
        <v>939</v>
      </c>
      <c r="F120" t="s">
        <v>258</v>
      </c>
      <c r="G120" t="s">
        <v>322</v>
      </c>
      <c r="H120" t="s">
        <v>328</v>
      </c>
      <c r="I120" t="s">
        <v>663</v>
      </c>
      <c r="J120" t="s">
        <v>325</v>
      </c>
      <c r="K120" t="s">
        <v>935</v>
      </c>
      <c r="L120" t="s">
        <v>322</v>
      </c>
      <c r="M120" s="434">
        <v>43525</v>
      </c>
      <c r="N120" t="s">
        <v>337</v>
      </c>
      <c r="O120" s="434">
        <v>44561</v>
      </c>
      <c r="P120" s="434">
        <v>44834</v>
      </c>
      <c r="Q120" s="408"/>
      <c r="R120" t="s">
        <v>258</v>
      </c>
      <c r="S120" t="s">
        <v>939</v>
      </c>
      <c r="T120" t="s">
        <v>940</v>
      </c>
      <c r="U120" t="s">
        <v>328</v>
      </c>
      <c r="V120" s="408"/>
      <c r="W120" t="s">
        <v>329</v>
      </c>
      <c r="X120" t="s">
        <v>321</v>
      </c>
      <c r="Y120" t="s">
        <v>328</v>
      </c>
      <c r="AA120" t="s">
        <v>328</v>
      </c>
      <c r="AB120" s="408"/>
      <c r="AD120" t="s">
        <v>328</v>
      </c>
      <c r="AF120" t="s">
        <v>328</v>
      </c>
      <c r="AG120" s="408"/>
      <c r="AH120" t="s">
        <v>328</v>
      </c>
      <c r="AI120" s="408"/>
      <c r="AJ120" s="408"/>
      <c r="AK120" t="s">
        <v>328</v>
      </c>
      <c r="AL120" s="408"/>
      <c r="AM120" s="408"/>
      <c r="AN120" t="s">
        <v>328</v>
      </c>
      <c r="AP120" t="s">
        <v>328</v>
      </c>
      <c r="AQ120" t="s">
        <v>328</v>
      </c>
      <c r="AR120" t="s">
        <v>258</v>
      </c>
    </row>
    <row r="121" spans="1:44">
      <c r="A121" t="s">
        <v>330</v>
      </c>
      <c r="B121" t="s">
        <v>73</v>
      </c>
      <c r="C121" t="s">
        <v>339</v>
      </c>
      <c r="D121" t="s">
        <v>941</v>
      </c>
      <c r="E121" t="s">
        <v>942</v>
      </c>
      <c r="F121" t="s">
        <v>258</v>
      </c>
      <c r="G121" t="s">
        <v>322</v>
      </c>
      <c r="H121" t="s">
        <v>328</v>
      </c>
      <c r="I121" t="s">
        <v>663</v>
      </c>
      <c r="J121" t="s">
        <v>325</v>
      </c>
      <c r="K121" t="s">
        <v>935</v>
      </c>
      <c r="L121" t="s">
        <v>322</v>
      </c>
      <c r="M121" s="434">
        <v>43525</v>
      </c>
      <c r="N121" t="s">
        <v>337</v>
      </c>
      <c r="O121" s="434">
        <v>44561</v>
      </c>
      <c r="P121" s="434">
        <v>44834</v>
      </c>
      <c r="Q121" s="408"/>
      <c r="R121" t="s">
        <v>258</v>
      </c>
      <c r="S121" t="s">
        <v>942</v>
      </c>
      <c r="T121" t="s">
        <v>943</v>
      </c>
      <c r="U121" t="s">
        <v>328</v>
      </c>
      <c r="V121" s="408"/>
      <c r="W121" t="s">
        <v>329</v>
      </c>
      <c r="X121" t="s">
        <v>321</v>
      </c>
      <c r="Y121" t="s">
        <v>328</v>
      </c>
      <c r="AA121" t="s">
        <v>328</v>
      </c>
      <c r="AB121" s="408"/>
      <c r="AD121" t="s">
        <v>328</v>
      </c>
      <c r="AF121" t="s">
        <v>328</v>
      </c>
      <c r="AG121" s="408"/>
      <c r="AH121" t="s">
        <v>328</v>
      </c>
      <c r="AI121" s="408"/>
      <c r="AJ121" s="408"/>
      <c r="AK121" t="s">
        <v>328</v>
      </c>
      <c r="AL121" s="408"/>
      <c r="AM121" s="408"/>
      <c r="AN121" t="s">
        <v>328</v>
      </c>
      <c r="AP121" t="s">
        <v>328</v>
      </c>
      <c r="AQ121" t="s">
        <v>328</v>
      </c>
      <c r="AR121" t="s">
        <v>258</v>
      </c>
    </row>
    <row r="122" spans="1:44">
      <c r="A122" t="s">
        <v>517</v>
      </c>
      <c r="B122" t="s">
        <v>73</v>
      </c>
      <c r="C122" t="s">
        <v>318</v>
      </c>
      <c r="D122" t="s">
        <v>944</v>
      </c>
      <c r="E122" t="s">
        <v>945</v>
      </c>
      <c r="F122" t="s">
        <v>321</v>
      </c>
      <c r="G122" t="s">
        <v>322</v>
      </c>
      <c r="H122" t="s">
        <v>946</v>
      </c>
      <c r="I122" t="s">
        <v>947</v>
      </c>
      <c r="J122" t="s">
        <v>657</v>
      </c>
      <c r="K122" t="s">
        <v>664</v>
      </c>
      <c r="L122" t="s">
        <v>322</v>
      </c>
      <c r="M122" s="434">
        <v>43617</v>
      </c>
      <c r="N122" t="s">
        <v>337</v>
      </c>
      <c r="O122" s="434">
        <v>44561</v>
      </c>
      <c r="P122" s="434">
        <v>45107</v>
      </c>
      <c r="Q122" s="408"/>
      <c r="R122" t="s">
        <v>258</v>
      </c>
      <c r="S122" t="s">
        <v>945</v>
      </c>
      <c r="T122" t="s">
        <v>948</v>
      </c>
      <c r="U122" t="s">
        <v>328</v>
      </c>
      <c r="V122" s="408"/>
      <c r="W122" t="s">
        <v>329</v>
      </c>
      <c r="X122" t="s">
        <v>321</v>
      </c>
      <c r="Y122" t="s">
        <v>328</v>
      </c>
      <c r="AA122" t="s">
        <v>328</v>
      </c>
      <c r="AB122" s="408"/>
      <c r="AD122" t="s">
        <v>328</v>
      </c>
      <c r="AF122" t="s">
        <v>328</v>
      </c>
      <c r="AG122" s="408"/>
      <c r="AH122" t="s">
        <v>328</v>
      </c>
      <c r="AI122" s="408"/>
      <c r="AJ122" s="408"/>
      <c r="AK122" t="s">
        <v>328</v>
      </c>
      <c r="AL122" s="408"/>
      <c r="AM122" s="408"/>
      <c r="AN122" t="s">
        <v>328</v>
      </c>
      <c r="AP122" t="s">
        <v>328</v>
      </c>
      <c r="AQ122" t="s">
        <v>328</v>
      </c>
      <c r="AR122" t="s">
        <v>258</v>
      </c>
    </row>
    <row r="123" spans="1:44">
      <c r="A123" t="s">
        <v>364</v>
      </c>
      <c r="B123" t="s">
        <v>73</v>
      </c>
      <c r="C123" t="s">
        <v>318</v>
      </c>
      <c r="D123" t="s">
        <v>949</v>
      </c>
      <c r="E123" t="s">
        <v>950</v>
      </c>
      <c r="F123" t="s">
        <v>258</v>
      </c>
      <c r="G123" t="s">
        <v>322</v>
      </c>
      <c r="H123" t="s">
        <v>951</v>
      </c>
      <c r="I123" t="s">
        <v>656</v>
      </c>
      <c r="J123" t="s">
        <v>657</v>
      </c>
      <c r="K123" t="s">
        <v>952</v>
      </c>
      <c r="L123" t="s">
        <v>322</v>
      </c>
      <c r="M123" s="434">
        <v>43647</v>
      </c>
      <c r="N123" t="s">
        <v>337</v>
      </c>
      <c r="O123" s="434">
        <v>44742</v>
      </c>
      <c r="P123" s="434">
        <v>44926</v>
      </c>
      <c r="Q123" s="408"/>
      <c r="R123" t="s">
        <v>258</v>
      </c>
      <c r="S123" t="s">
        <v>953</v>
      </c>
      <c r="T123" t="s">
        <v>954</v>
      </c>
      <c r="U123" t="s">
        <v>328</v>
      </c>
      <c r="V123" s="408"/>
      <c r="W123" t="s">
        <v>329</v>
      </c>
      <c r="X123" t="s">
        <v>321</v>
      </c>
      <c r="Y123" t="s">
        <v>328</v>
      </c>
      <c r="AA123" t="s">
        <v>328</v>
      </c>
      <c r="AB123" s="408"/>
      <c r="AD123" t="s">
        <v>328</v>
      </c>
      <c r="AF123" t="s">
        <v>328</v>
      </c>
      <c r="AG123" s="408"/>
      <c r="AH123" t="s">
        <v>328</v>
      </c>
      <c r="AI123" s="408"/>
      <c r="AJ123" s="408"/>
      <c r="AK123" t="s">
        <v>328</v>
      </c>
      <c r="AL123" s="408"/>
      <c r="AM123" s="408"/>
      <c r="AN123" t="s">
        <v>328</v>
      </c>
      <c r="AP123" t="s">
        <v>328</v>
      </c>
      <c r="AQ123" t="s">
        <v>328</v>
      </c>
      <c r="AR123" t="s">
        <v>258</v>
      </c>
    </row>
    <row r="124" spans="1:44">
      <c r="A124" t="s">
        <v>364</v>
      </c>
      <c r="B124" t="s">
        <v>73</v>
      </c>
      <c r="C124" t="s">
        <v>405</v>
      </c>
      <c r="D124" t="s">
        <v>955</v>
      </c>
      <c r="E124" t="s">
        <v>956</v>
      </c>
      <c r="F124" t="s">
        <v>258</v>
      </c>
      <c r="G124" t="s">
        <v>322</v>
      </c>
      <c r="H124" t="s">
        <v>328</v>
      </c>
      <c r="I124" t="s">
        <v>656</v>
      </c>
      <c r="J124" t="s">
        <v>657</v>
      </c>
      <c r="K124" t="s">
        <v>952</v>
      </c>
      <c r="L124" t="s">
        <v>322</v>
      </c>
      <c r="M124" s="434">
        <v>43647</v>
      </c>
      <c r="N124" t="s">
        <v>337</v>
      </c>
      <c r="O124" s="434">
        <v>44742</v>
      </c>
      <c r="P124" s="434">
        <v>44926</v>
      </c>
      <c r="Q124" s="408"/>
      <c r="R124" t="s">
        <v>258</v>
      </c>
      <c r="S124" t="s">
        <v>957</v>
      </c>
      <c r="T124" t="s">
        <v>958</v>
      </c>
      <c r="U124" t="s">
        <v>328</v>
      </c>
      <c r="V124" s="408"/>
      <c r="W124" t="s">
        <v>329</v>
      </c>
      <c r="X124" t="s">
        <v>321</v>
      </c>
      <c r="Y124" t="s">
        <v>328</v>
      </c>
      <c r="AA124" t="s">
        <v>328</v>
      </c>
      <c r="AB124" s="408"/>
      <c r="AD124" t="s">
        <v>328</v>
      </c>
      <c r="AF124" t="s">
        <v>328</v>
      </c>
      <c r="AG124" s="408"/>
      <c r="AH124" t="s">
        <v>328</v>
      </c>
      <c r="AI124" s="408"/>
      <c r="AJ124" s="408"/>
      <c r="AK124" t="s">
        <v>328</v>
      </c>
      <c r="AL124" s="408"/>
      <c r="AM124" s="408"/>
      <c r="AN124" t="s">
        <v>328</v>
      </c>
      <c r="AP124" t="s">
        <v>328</v>
      </c>
      <c r="AQ124" t="s">
        <v>328</v>
      </c>
      <c r="AR124" t="s">
        <v>258</v>
      </c>
    </row>
    <row r="125" spans="1:44">
      <c r="A125" t="s">
        <v>364</v>
      </c>
      <c r="B125" t="s">
        <v>73</v>
      </c>
      <c r="C125" t="s">
        <v>365</v>
      </c>
      <c r="D125" t="s">
        <v>959</v>
      </c>
      <c r="E125" t="s">
        <v>960</v>
      </c>
      <c r="F125" t="s">
        <v>321</v>
      </c>
      <c r="G125" t="s">
        <v>322</v>
      </c>
      <c r="H125" t="s">
        <v>328</v>
      </c>
      <c r="I125" t="s">
        <v>656</v>
      </c>
      <c r="J125" t="s">
        <v>657</v>
      </c>
      <c r="K125" t="s">
        <v>952</v>
      </c>
      <c r="L125" t="s">
        <v>322</v>
      </c>
      <c r="M125" s="434">
        <v>43647</v>
      </c>
      <c r="N125" t="s">
        <v>337</v>
      </c>
      <c r="O125" s="434">
        <v>44743</v>
      </c>
      <c r="P125" s="434">
        <v>44926</v>
      </c>
      <c r="Q125" s="408"/>
      <c r="R125" t="s">
        <v>258</v>
      </c>
      <c r="S125" t="s">
        <v>961</v>
      </c>
      <c r="T125" t="s">
        <v>962</v>
      </c>
      <c r="U125" t="s">
        <v>328</v>
      </c>
      <c r="V125" s="408"/>
      <c r="W125" t="s">
        <v>329</v>
      </c>
      <c r="X125" t="s">
        <v>321</v>
      </c>
      <c r="Y125" t="s">
        <v>328</v>
      </c>
      <c r="AA125" t="s">
        <v>328</v>
      </c>
      <c r="AB125" s="408"/>
      <c r="AD125" t="s">
        <v>328</v>
      </c>
      <c r="AF125" t="s">
        <v>328</v>
      </c>
      <c r="AG125" s="408"/>
      <c r="AH125" t="s">
        <v>328</v>
      </c>
      <c r="AI125" s="408"/>
      <c r="AJ125" s="408"/>
      <c r="AK125" t="s">
        <v>328</v>
      </c>
      <c r="AL125" s="408"/>
      <c r="AM125" s="408"/>
      <c r="AN125" t="s">
        <v>328</v>
      </c>
      <c r="AP125" t="s">
        <v>328</v>
      </c>
      <c r="AQ125" t="s">
        <v>328</v>
      </c>
      <c r="AR125" t="s">
        <v>258</v>
      </c>
    </row>
    <row r="126" spans="1:44">
      <c r="A126" t="s">
        <v>544</v>
      </c>
      <c r="B126" t="s">
        <v>73</v>
      </c>
      <c r="C126" t="s">
        <v>405</v>
      </c>
      <c r="D126" t="s">
        <v>963</v>
      </c>
      <c r="E126" t="s">
        <v>964</v>
      </c>
      <c r="F126" t="s">
        <v>321</v>
      </c>
      <c r="G126" t="s">
        <v>322</v>
      </c>
      <c r="H126" t="s">
        <v>921</v>
      </c>
      <c r="I126" t="s">
        <v>965</v>
      </c>
      <c r="J126" t="s">
        <v>657</v>
      </c>
      <c r="K126" t="s">
        <v>966</v>
      </c>
      <c r="L126" t="s">
        <v>322</v>
      </c>
      <c r="M126" s="434">
        <v>43831</v>
      </c>
      <c r="N126" t="s">
        <v>337</v>
      </c>
      <c r="O126" s="434">
        <v>45108</v>
      </c>
      <c r="P126" s="434"/>
      <c r="Q126" s="408"/>
      <c r="R126" t="s">
        <v>258</v>
      </c>
      <c r="S126" t="s">
        <v>967</v>
      </c>
      <c r="T126" t="s">
        <v>968</v>
      </c>
      <c r="U126" t="s">
        <v>328</v>
      </c>
      <c r="V126" s="408"/>
      <c r="W126" t="s">
        <v>329</v>
      </c>
      <c r="X126" t="s">
        <v>321</v>
      </c>
      <c r="Y126" t="s">
        <v>328</v>
      </c>
      <c r="AA126" t="s">
        <v>328</v>
      </c>
      <c r="AB126" s="408"/>
      <c r="AD126" t="s">
        <v>328</v>
      </c>
      <c r="AF126" t="s">
        <v>328</v>
      </c>
      <c r="AG126" s="408"/>
      <c r="AH126" t="s">
        <v>328</v>
      </c>
      <c r="AI126" s="408"/>
      <c r="AJ126" s="408"/>
      <c r="AK126" t="s">
        <v>328</v>
      </c>
      <c r="AL126" s="408"/>
      <c r="AM126" s="408"/>
      <c r="AN126" t="s">
        <v>328</v>
      </c>
      <c r="AP126" t="s">
        <v>328</v>
      </c>
      <c r="AQ126" t="s">
        <v>328</v>
      </c>
      <c r="AR126" t="s">
        <v>258</v>
      </c>
    </row>
    <row r="127" spans="1:44">
      <c r="A127" t="s">
        <v>969</v>
      </c>
      <c r="B127" t="s">
        <v>73</v>
      </c>
      <c r="C127" t="s">
        <v>405</v>
      </c>
      <c r="D127" t="s">
        <v>970</v>
      </c>
      <c r="E127" t="s">
        <v>971</v>
      </c>
      <c r="F127" t="s">
        <v>321</v>
      </c>
      <c r="G127" t="s">
        <v>322</v>
      </c>
      <c r="H127" t="s">
        <v>328</v>
      </c>
      <c r="I127" t="s">
        <v>972</v>
      </c>
      <c r="J127" t="s">
        <v>657</v>
      </c>
      <c r="K127" t="s">
        <v>973</v>
      </c>
      <c r="L127" t="s">
        <v>322</v>
      </c>
      <c r="M127" s="434">
        <v>43831</v>
      </c>
      <c r="N127" t="s">
        <v>337</v>
      </c>
      <c r="O127" s="434">
        <v>44927</v>
      </c>
      <c r="P127" s="434"/>
      <c r="Q127" s="408"/>
      <c r="R127" t="s">
        <v>258</v>
      </c>
      <c r="S127" t="s">
        <v>974</v>
      </c>
      <c r="T127" t="s">
        <v>975</v>
      </c>
      <c r="U127" t="s">
        <v>328</v>
      </c>
      <c r="V127" s="408"/>
      <c r="W127" t="s">
        <v>329</v>
      </c>
      <c r="X127" t="s">
        <v>321</v>
      </c>
      <c r="Y127" t="s">
        <v>328</v>
      </c>
      <c r="AA127" t="s">
        <v>328</v>
      </c>
      <c r="AB127" s="408"/>
      <c r="AD127" t="s">
        <v>328</v>
      </c>
      <c r="AF127" t="s">
        <v>328</v>
      </c>
      <c r="AG127" s="408"/>
      <c r="AH127" t="s">
        <v>328</v>
      </c>
      <c r="AI127" s="408"/>
      <c r="AJ127" s="408"/>
      <c r="AK127" t="s">
        <v>328</v>
      </c>
      <c r="AL127" s="408"/>
      <c r="AM127" s="408"/>
      <c r="AN127" t="s">
        <v>328</v>
      </c>
      <c r="AP127" t="s">
        <v>328</v>
      </c>
      <c r="AQ127" t="s">
        <v>328</v>
      </c>
      <c r="AR127" t="s">
        <v>258</v>
      </c>
    </row>
    <row r="128" spans="1:44">
      <c r="A128" t="s">
        <v>330</v>
      </c>
      <c r="B128" t="s">
        <v>73</v>
      </c>
      <c r="C128" t="s">
        <v>318</v>
      </c>
      <c r="D128" t="s">
        <v>976</v>
      </c>
      <c r="E128" t="s">
        <v>977</v>
      </c>
      <c r="F128" t="s">
        <v>321</v>
      </c>
      <c r="G128" t="s">
        <v>322</v>
      </c>
      <c r="H128" t="s">
        <v>978</v>
      </c>
      <c r="I128" t="s">
        <v>663</v>
      </c>
      <c r="J128" t="s">
        <v>325</v>
      </c>
      <c r="K128" t="s">
        <v>935</v>
      </c>
      <c r="L128" t="s">
        <v>322</v>
      </c>
      <c r="M128" s="434">
        <v>43525</v>
      </c>
      <c r="N128" t="s">
        <v>327</v>
      </c>
      <c r="O128" s="434">
        <v>44561</v>
      </c>
      <c r="P128" s="434">
        <v>44834</v>
      </c>
      <c r="Q128" s="408"/>
      <c r="R128" t="s">
        <v>258</v>
      </c>
      <c r="S128" t="s">
        <v>977</v>
      </c>
      <c r="T128" t="s">
        <v>979</v>
      </c>
      <c r="U128" t="s">
        <v>328</v>
      </c>
      <c r="V128" s="408"/>
      <c r="W128" t="s">
        <v>329</v>
      </c>
      <c r="X128" t="s">
        <v>321</v>
      </c>
      <c r="Y128" t="s">
        <v>328</v>
      </c>
      <c r="AA128" t="s">
        <v>328</v>
      </c>
      <c r="AB128" s="408"/>
      <c r="AD128" t="s">
        <v>328</v>
      </c>
      <c r="AF128" t="s">
        <v>328</v>
      </c>
      <c r="AG128" s="408"/>
      <c r="AH128" t="s">
        <v>328</v>
      </c>
      <c r="AI128" s="408"/>
      <c r="AJ128" s="408"/>
      <c r="AK128" t="s">
        <v>328</v>
      </c>
      <c r="AL128" s="408"/>
      <c r="AM128" s="408"/>
      <c r="AN128" t="s">
        <v>328</v>
      </c>
      <c r="AP128" t="s">
        <v>328</v>
      </c>
      <c r="AQ128" t="s">
        <v>328</v>
      </c>
      <c r="AR128" t="s">
        <v>258</v>
      </c>
    </row>
    <row r="129" spans="1:44">
      <c r="A129" t="s">
        <v>499</v>
      </c>
      <c r="B129" t="s">
        <v>73</v>
      </c>
      <c r="C129" t="s">
        <v>318</v>
      </c>
      <c r="D129" t="s">
        <v>980</v>
      </c>
      <c r="E129" t="s">
        <v>981</v>
      </c>
      <c r="F129" t="s">
        <v>321</v>
      </c>
      <c r="G129" t="s">
        <v>322</v>
      </c>
      <c r="H129" t="s">
        <v>982</v>
      </c>
      <c r="I129" t="s">
        <v>983</v>
      </c>
      <c r="J129" t="s">
        <v>657</v>
      </c>
      <c r="K129" t="s">
        <v>984</v>
      </c>
      <c r="L129" t="s">
        <v>322</v>
      </c>
      <c r="M129" s="434">
        <v>43525</v>
      </c>
      <c r="N129" t="s">
        <v>327</v>
      </c>
      <c r="O129" s="434">
        <v>44742</v>
      </c>
      <c r="P129" s="434">
        <v>45183</v>
      </c>
      <c r="Q129" s="408"/>
      <c r="R129" t="s">
        <v>258</v>
      </c>
      <c r="S129" t="s">
        <v>985</v>
      </c>
      <c r="T129" t="s">
        <v>986</v>
      </c>
      <c r="U129" t="s">
        <v>328</v>
      </c>
      <c r="V129" s="408"/>
      <c r="W129" t="s">
        <v>329</v>
      </c>
      <c r="X129" t="s">
        <v>321</v>
      </c>
      <c r="Y129" t="s">
        <v>328</v>
      </c>
      <c r="AA129" t="s">
        <v>328</v>
      </c>
      <c r="AB129" s="408"/>
      <c r="AD129" t="s">
        <v>328</v>
      </c>
      <c r="AF129" t="s">
        <v>328</v>
      </c>
      <c r="AG129" s="408"/>
      <c r="AH129" t="s">
        <v>328</v>
      </c>
      <c r="AI129" s="408"/>
      <c r="AJ129" s="408"/>
      <c r="AK129" t="s">
        <v>328</v>
      </c>
      <c r="AL129" s="408"/>
      <c r="AM129" s="408"/>
      <c r="AN129" t="s">
        <v>328</v>
      </c>
      <c r="AP129" t="s">
        <v>328</v>
      </c>
      <c r="AQ129" t="s">
        <v>328</v>
      </c>
      <c r="AR129" t="s">
        <v>258</v>
      </c>
    </row>
    <row r="130" spans="1:44">
      <c r="A130" t="s">
        <v>316</v>
      </c>
      <c r="B130" t="s">
        <v>317</v>
      </c>
      <c r="C130" t="s">
        <v>561</v>
      </c>
      <c r="D130" t="s">
        <v>987</v>
      </c>
      <c r="E130" t="s">
        <v>988</v>
      </c>
      <c r="F130" t="s">
        <v>321</v>
      </c>
      <c r="G130" t="s">
        <v>322</v>
      </c>
      <c r="H130" t="s">
        <v>328</v>
      </c>
      <c r="I130" t="s">
        <v>989</v>
      </c>
      <c r="J130" t="s">
        <v>325</v>
      </c>
      <c r="K130" t="s">
        <v>990</v>
      </c>
      <c r="L130" t="s">
        <v>322</v>
      </c>
      <c r="M130" s="434">
        <v>43873</v>
      </c>
      <c r="N130" t="s">
        <v>337</v>
      </c>
      <c r="O130" s="434">
        <v>44238</v>
      </c>
      <c r="P130" s="434"/>
      <c r="Q130" s="408"/>
      <c r="R130" t="s">
        <v>258</v>
      </c>
      <c r="S130" t="s">
        <v>988</v>
      </c>
      <c r="T130" t="s">
        <v>328</v>
      </c>
      <c r="U130" t="s">
        <v>328</v>
      </c>
      <c r="V130" s="408"/>
      <c r="W130" t="s">
        <v>329</v>
      </c>
      <c r="X130" t="s">
        <v>321</v>
      </c>
      <c r="Y130" t="s">
        <v>328</v>
      </c>
      <c r="AA130" t="s">
        <v>328</v>
      </c>
      <c r="AB130" s="408"/>
      <c r="AD130" t="s">
        <v>328</v>
      </c>
      <c r="AF130" t="s">
        <v>328</v>
      </c>
      <c r="AG130" s="408"/>
      <c r="AH130" t="s">
        <v>328</v>
      </c>
      <c r="AI130" s="408"/>
      <c r="AJ130" s="408"/>
      <c r="AK130" t="s">
        <v>328</v>
      </c>
      <c r="AL130" s="408"/>
      <c r="AM130" s="408"/>
      <c r="AN130" t="s">
        <v>328</v>
      </c>
      <c r="AP130" t="s">
        <v>328</v>
      </c>
      <c r="AQ130" t="s">
        <v>328</v>
      </c>
      <c r="AR130" t="s">
        <v>258</v>
      </c>
    </row>
    <row r="131" spans="1:44">
      <c r="A131" t="s">
        <v>316</v>
      </c>
      <c r="B131" t="s">
        <v>317</v>
      </c>
      <c r="C131" t="s">
        <v>991</v>
      </c>
      <c r="D131" t="s">
        <v>992</v>
      </c>
      <c r="E131" t="s">
        <v>993</v>
      </c>
      <c r="F131" t="s">
        <v>321</v>
      </c>
      <c r="G131" t="s">
        <v>322</v>
      </c>
      <c r="H131" t="s">
        <v>328</v>
      </c>
      <c r="I131" t="s">
        <v>994</v>
      </c>
      <c r="J131" t="s">
        <v>325</v>
      </c>
      <c r="K131" t="s">
        <v>362</v>
      </c>
      <c r="L131" t="s">
        <v>322</v>
      </c>
      <c r="M131" s="434">
        <v>43958</v>
      </c>
      <c r="N131" t="s">
        <v>337</v>
      </c>
      <c r="O131" s="434">
        <v>44322</v>
      </c>
      <c r="P131" s="434"/>
      <c r="Q131" s="408"/>
      <c r="R131" t="s">
        <v>258</v>
      </c>
      <c r="S131" t="s">
        <v>328</v>
      </c>
      <c r="T131" t="s">
        <v>328</v>
      </c>
      <c r="U131" t="s">
        <v>328</v>
      </c>
      <c r="V131" s="408"/>
      <c r="W131" t="s">
        <v>329</v>
      </c>
      <c r="X131" t="s">
        <v>321</v>
      </c>
      <c r="Y131" t="s">
        <v>328</v>
      </c>
      <c r="AA131" t="s">
        <v>328</v>
      </c>
      <c r="AB131" s="408"/>
      <c r="AD131" t="s">
        <v>328</v>
      </c>
      <c r="AF131" t="s">
        <v>328</v>
      </c>
      <c r="AG131" s="408"/>
      <c r="AH131" t="s">
        <v>328</v>
      </c>
      <c r="AI131" s="408"/>
      <c r="AJ131" s="408"/>
      <c r="AK131" t="s">
        <v>328</v>
      </c>
      <c r="AL131" s="408"/>
      <c r="AM131" s="408"/>
      <c r="AN131" t="s">
        <v>328</v>
      </c>
      <c r="AP131" t="s">
        <v>328</v>
      </c>
      <c r="AQ131" t="s">
        <v>328</v>
      </c>
      <c r="AR131" t="s">
        <v>258</v>
      </c>
    </row>
    <row r="132" spans="1:44">
      <c r="A132" t="s">
        <v>316</v>
      </c>
      <c r="B132" t="s">
        <v>317</v>
      </c>
      <c r="C132" t="s">
        <v>995</v>
      </c>
      <c r="D132" t="s">
        <v>996</v>
      </c>
      <c r="E132" t="s">
        <v>997</v>
      </c>
      <c r="F132" t="s">
        <v>321</v>
      </c>
      <c r="G132" t="s">
        <v>322</v>
      </c>
      <c r="H132" t="s">
        <v>328</v>
      </c>
      <c r="I132" t="s">
        <v>998</v>
      </c>
      <c r="J132" t="s">
        <v>325</v>
      </c>
      <c r="K132" t="s">
        <v>999</v>
      </c>
      <c r="L132" t="s">
        <v>322</v>
      </c>
      <c r="M132" s="434">
        <v>43900</v>
      </c>
      <c r="N132" t="s">
        <v>337</v>
      </c>
      <c r="O132" s="434">
        <v>44264</v>
      </c>
      <c r="P132" s="434">
        <v>44571</v>
      </c>
      <c r="Q132" s="408"/>
      <c r="R132" t="s">
        <v>258</v>
      </c>
      <c r="S132" t="s">
        <v>997</v>
      </c>
      <c r="T132" t="s">
        <v>328</v>
      </c>
      <c r="U132" t="s">
        <v>328</v>
      </c>
      <c r="V132" s="408"/>
      <c r="W132" t="s">
        <v>329</v>
      </c>
      <c r="X132" t="s">
        <v>321</v>
      </c>
      <c r="Y132" t="s">
        <v>328</v>
      </c>
      <c r="AA132" t="s">
        <v>328</v>
      </c>
      <c r="AB132" s="408"/>
      <c r="AD132" t="s">
        <v>328</v>
      </c>
      <c r="AF132" t="s">
        <v>328</v>
      </c>
      <c r="AG132" s="408"/>
      <c r="AH132" t="s">
        <v>328</v>
      </c>
      <c r="AI132" s="408"/>
      <c r="AJ132" s="408"/>
      <c r="AK132" t="s">
        <v>328</v>
      </c>
      <c r="AL132" s="408"/>
      <c r="AM132" s="408"/>
      <c r="AN132" t="s">
        <v>328</v>
      </c>
      <c r="AP132" t="s">
        <v>328</v>
      </c>
      <c r="AQ132" t="s">
        <v>328</v>
      </c>
      <c r="AR132" t="s">
        <v>258</v>
      </c>
    </row>
    <row r="133" spans="1:44">
      <c r="A133" t="s">
        <v>316</v>
      </c>
      <c r="B133" t="s">
        <v>317</v>
      </c>
      <c r="C133" t="s">
        <v>318</v>
      </c>
      <c r="D133" t="s">
        <v>1000</v>
      </c>
      <c r="E133" t="s">
        <v>1001</v>
      </c>
      <c r="F133" t="s">
        <v>321</v>
      </c>
      <c r="G133" t="s">
        <v>322</v>
      </c>
      <c r="H133" t="s">
        <v>1002</v>
      </c>
      <c r="I133" t="s">
        <v>1003</v>
      </c>
      <c r="J133" t="s">
        <v>325</v>
      </c>
      <c r="K133" t="s">
        <v>601</v>
      </c>
      <c r="L133" t="s">
        <v>322</v>
      </c>
      <c r="M133" s="434">
        <v>43952</v>
      </c>
      <c r="N133" t="s">
        <v>337</v>
      </c>
      <c r="O133" s="434">
        <v>44592</v>
      </c>
      <c r="P133" s="434"/>
      <c r="Q133" s="408"/>
      <c r="R133" t="s">
        <v>258</v>
      </c>
      <c r="S133" t="s">
        <v>328</v>
      </c>
      <c r="T133" t="s">
        <v>328</v>
      </c>
      <c r="U133" t="s">
        <v>328</v>
      </c>
      <c r="V133" s="408"/>
      <c r="W133" t="s">
        <v>329</v>
      </c>
      <c r="X133" t="s">
        <v>321</v>
      </c>
      <c r="Y133" t="s">
        <v>328</v>
      </c>
      <c r="AA133" t="s">
        <v>328</v>
      </c>
      <c r="AB133" s="408"/>
      <c r="AD133" t="s">
        <v>328</v>
      </c>
      <c r="AF133" t="s">
        <v>328</v>
      </c>
      <c r="AG133" s="408"/>
      <c r="AH133" t="s">
        <v>328</v>
      </c>
      <c r="AI133" s="408"/>
      <c r="AJ133" s="408"/>
      <c r="AK133" t="s">
        <v>328</v>
      </c>
      <c r="AL133" s="408"/>
      <c r="AM133" s="408"/>
      <c r="AN133" t="s">
        <v>328</v>
      </c>
      <c r="AP133" t="s">
        <v>328</v>
      </c>
      <c r="AQ133" t="s">
        <v>328</v>
      </c>
      <c r="AR133" t="s">
        <v>258</v>
      </c>
    </row>
    <row r="134" spans="1:44">
      <c r="A134" t="s">
        <v>316</v>
      </c>
      <c r="B134" t="s">
        <v>317</v>
      </c>
      <c r="C134" t="s">
        <v>1004</v>
      </c>
      <c r="D134" t="s">
        <v>1005</v>
      </c>
      <c r="E134" t="s">
        <v>1006</v>
      </c>
      <c r="F134" t="s">
        <v>321</v>
      </c>
      <c r="G134" t="s">
        <v>322</v>
      </c>
      <c r="H134" t="s">
        <v>328</v>
      </c>
      <c r="I134" t="s">
        <v>1007</v>
      </c>
      <c r="J134" t="s">
        <v>325</v>
      </c>
      <c r="K134" t="s">
        <v>403</v>
      </c>
      <c r="L134" t="s">
        <v>322</v>
      </c>
      <c r="M134" s="434">
        <v>44011</v>
      </c>
      <c r="N134" t="s">
        <v>337</v>
      </c>
      <c r="O134" s="434">
        <v>44314</v>
      </c>
      <c r="P134" s="434"/>
      <c r="Q134" s="408"/>
      <c r="R134" t="s">
        <v>258</v>
      </c>
      <c r="S134" t="s">
        <v>1006</v>
      </c>
      <c r="T134" t="s">
        <v>328</v>
      </c>
      <c r="U134" t="s">
        <v>328</v>
      </c>
      <c r="V134" s="408"/>
      <c r="W134" t="s">
        <v>329</v>
      </c>
      <c r="X134" t="s">
        <v>321</v>
      </c>
      <c r="Y134" t="s">
        <v>328</v>
      </c>
      <c r="AA134" t="s">
        <v>328</v>
      </c>
      <c r="AB134" s="408"/>
      <c r="AD134" t="s">
        <v>328</v>
      </c>
      <c r="AF134" t="s">
        <v>328</v>
      </c>
      <c r="AG134" s="408"/>
      <c r="AH134" t="s">
        <v>328</v>
      </c>
      <c r="AI134" s="408"/>
      <c r="AJ134" s="408"/>
      <c r="AK134" t="s">
        <v>328</v>
      </c>
      <c r="AL134" s="408"/>
      <c r="AM134" s="408"/>
      <c r="AN134" t="s">
        <v>328</v>
      </c>
      <c r="AP134" t="s">
        <v>328</v>
      </c>
      <c r="AQ134" t="s">
        <v>328</v>
      </c>
      <c r="AR134" t="s">
        <v>258</v>
      </c>
    </row>
    <row r="135" spans="1:44">
      <c r="A135" t="s">
        <v>316</v>
      </c>
      <c r="B135" t="s">
        <v>317</v>
      </c>
      <c r="C135" t="s">
        <v>500</v>
      </c>
      <c r="D135" t="s">
        <v>1008</v>
      </c>
      <c r="E135" t="s">
        <v>1009</v>
      </c>
      <c r="F135" t="s">
        <v>321</v>
      </c>
      <c r="G135" t="s">
        <v>322</v>
      </c>
      <c r="H135" t="s">
        <v>328</v>
      </c>
      <c r="I135" t="s">
        <v>1010</v>
      </c>
      <c r="J135" t="s">
        <v>657</v>
      </c>
      <c r="K135" t="s">
        <v>536</v>
      </c>
      <c r="L135" t="s">
        <v>322</v>
      </c>
      <c r="M135" s="434">
        <v>44077</v>
      </c>
      <c r="N135" t="s">
        <v>337</v>
      </c>
      <c r="O135" s="434">
        <v>44807</v>
      </c>
      <c r="P135" s="434">
        <v>44895</v>
      </c>
      <c r="Q135" s="408"/>
      <c r="R135" t="s">
        <v>258</v>
      </c>
      <c r="S135" t="s">
        <v>328</v>
      </c>
      <c r="T135" t="s">
        <v>328</v>
      </c>
      <c r="U135" t="s">
        <v>328</v>
      </c>
      <c r="V135" s="408"/>
      <c r="W135" t="s">
        <v>329</v>
      </c>
      <c r="X135" t="s">
        <v>321</v>
      </c>
      <c r="Y135" t="s">
        <v>328</v>
      </c>
      <c r="AA135" t="s">
        <v>328</v>
      </c>
      <c r="AB135" s="408"/>
      <c r="AD135" t="s">
        <v>328</v>
      </c>
      <c r="AF135" t="s">
        <v>328</v>
      </c>
      <c r="AG135" s="408"/>
      <c r="AH135" t="s">
        <v>328</v>
      </c>
      <c r="AI135" s="408"/>
      <c r="AJ135" s="408"/>
      <c r="AK135" t="s">
        <v>328</v>
      </c>
      <c r="AL135" s="408"/>
      <c r="AM135" s="408"/>
      <c r="AN135" t="s">
        <v>328</v>
      </c>
      <c r="AP135" t="s">
        <v>328</v>
      </c>
      <c r="AQ135" t="s">
        <v>328</v>
      </c>
      <c r="AR135" t="s">
        <v>258</v>
      </c>
    </row>
    <row r="136" spans="1:44">
      <c r="A136" t="s">
        <v>316</v>
      </c>
      <c r="B136" t="s">
        <v>317</v>
      </c>
      <c r="C136" t="s">
        <v>1011</v>
      </c>
      <c r="D136" t="s">
        <v>1012</v>
      </c>
      <c r="E136" t="s">
        <v>1013</v>
      </c>
      <c r="F136" t="s">
        <v>321</v>
      </c>
      <c r="G136" t="s">
        <v>322</v>
      </c>
      <c r="H136" t="s">
        <v>328</v>
      </c>
      <c r="I136" t="s">
        <v>1014</v>
      </c>
      <c r="J136" t="s">
        <v>657</v>
      </c>
      <c r="K136" t="s">
        <v>1015</v>
      </c>
      <c r="L136" t="s">
        <v>322</v>
      </c>
      <c r="M136" s="434">
        <v>44103</v>
      </c>
      <c r="N136" t="s">
        <v>337</v>
      </c>
      <c r="O136" s="434">
        <v>44833</v>
      </c>
      <c r="P136" s="434">
        <v>45016</v>
      </c>
      <c r="Q136" s="408"/>
      <c r="R136" t="s">
        <v>258</v>
      </c>
      <c r="S136" t="s">
        <v>1013</v>
      </c>
      <c r="T136" t="s">
        <v>328</v>
      </c>
      <c r="U136" t="s">
        <v>328</v>
      </c>
      <c r="V136" s="408"/>
      <c r="W136" t="s">
        <v>329</v>
      </c>
      <c r="X136" t="s">
        <v>321</v>
      </c>
      <c r="Y136" t="s">
        <v>328</v>
      </c>
      <c r="AA136" t="s">
        <v>328</v>
      </c>
      <c r="AB136" s="408"/>
      <c r="AD136" t="s">
        <v>328</v>
      </c>
      <c r="AF136" t="s">
        <v>328</v>
      </c>
      <c r="AG136" s="408"/>
      <c r="AH136" t="s">
        <v>328</v>
      </c>
      <c r="AI136" s="408"/>
      <c r="AJ136" s="408"/>
      <c r="AK136" t="s">
        <v>328</v>
      </c>
      <c r="AL136" s="408"/>
      <c r="AM136" s="408"/>
      <c r="AN136" t="s">
        <v>328</v>
      </c>
      <c r="AP136" t="s">
        <v>328</v>
      </c>
      <c r="AQ136" t="s">
        <v>328</v>
      </c>
      <c r="AR136" t="s">
        <v>258</v>
      </c>
    </row>
    <row r="137" spans="1:44">
      <c r="A137" t="s">
        <v>316</v>
      </c>
      <c r="B137" t="s">
        <v>317</v>
      </c>
      <c r="C137" t="s">
        <v>352</v>
      </c>
      <c r="D137" t="s">
        <v>1016</v>
      </c>
      <c r="E137" t="s">
        <v>1017</v>
      </c>
      <c r="F137" t="s">
        <v>321</v>
      </c>
      <c r="G137" t="s">
        <v>322</v>
      </c>
      <c r="H137" t="s">
        <v>328</v>
      </c>
      <c r="I137" t="s">
        <v>1018</v>
      </c>
      <c r="J137" t="s">
        <v>657</v>
      </c>
      <c r="K137" t="s">
        <v>1019</v>
      </c>
      <c r="L137" t="s">
        <v>322</v>
      </c>
      <c r="M137" s="434">
        <v>44186</v>
      </c>
      <c r="N137" t="s">
        <v>337</v>
      </c>
      <c r="O137" s="434">
        <v>44916</v>
      </c>
      <c r="P137" s="434"/>
      <c r="Q137" s="408"/>
      <c r="R137" t="s">
        <v>258</v>
      </c>
      <c r="S137" t="s">
        <v>328</v>
      </c>
      <c r="T137" t="s">
        <v>328</v>
      </c>
      <c r="U137" t="s">
        <v>328</v>
      </c>
      <c r="V137" s="408"/>
      <c r="W137" t="s">
        <v>329</v>
      </c>
      <c r="X137" t="s">
        <v>321</v>
      </c>
      <c r="Y137" t="s">
        <v>328</v>
      </c>
      <c r="AA137" t="s">
        <v>328</v>
      </c>
      <c r="AB137" s="408"/>
      <c r="AD137" t="s">
        <v>328</v>
      </c>
      <c r="AF137" t="s">
        <v>328</v>
      </c>
      <c r="AG137" s="408"/>
      <c r="AH137" t="s">
        <v>328</v>
      </c>
      <c r="AI137" s="408"/>
      <c r="AJ137" s="408"/>
      <c r="AK137" t="s">
        <v>328</v>
      </c>
      <c r="AL137" s="408"/>
      <c r="AM137" s="408"/>
      <c r="AN137" t="s">
        <v>328</v>
      </c>
      <c r="AP137" t="s">
        <v>328</v>
      </c>
      <c r="AQ137" t="s">
        <v>328</v>
      </c>
      <c r="AR137" t="s">
        <v>258</v>
      </c>
    </row>
    <row r="138" spans="1:44">
      <c r="A138" t="s">
        <v>316</v>
      </c>
      <c r="B138" t="s">
        <v>317</v>
      </c>
      <c r="C138" t="s">
        <v>1020</v>
      </c>
      <c r="D138" t="s">
        <v>1021</v>
      </c>
      <c r="E138" t="s">
        <v>1022</v>
      </c>
      <c r="F138" t="s">
        <v>321</v>
      </c>
      <c r="G138" t="s">
        <v>322</v>
      </c>
      <c r="H138" t="s">
        <v>328</v>
      </c>
      <c r="I138" t="s">
        <v>1023</v>
      </c>
      <c r="J138" t="s">
        <v>325</v>
      </c>
      <c r="K138" t="s">
        <v>1024</v>
      </c>
      <c r="L138" t="s">
        <v>322</v>
      </c>
      <c r="M138" s="434">
        <v>44182</v>
      </c>
      <c r="N138" t="s">
        <v>337</v>
      </c>
      <c r="O138" s="434">
        <v>44272</v>
      </c>
      <c r="P138" s="434"/>
      <c r="Q138" s="408"/>
      <c r="R138" t="s">
        <v>258</v>
      </c>
      <c r="S138" t="s">
        <v>1022</v>
      </c>
      <c r="T138" t="s">
        <v>328</v>
      </c>
      <c r="U138" t="s">
        <v>328</v>
      </c>
      <c r="V138" s="408"/>
      <c r="W138" t="s">
        <v>329</v>
      </c>
      <c r="X138" t="s">
        <v>321</v>
      </c>
      <c r="Y138" t="s">
        <v>328</v>
      </c>
      <c r="AA138" t="s">
        <v>328</v>
      </c>
      <c r="AB138" s="408"/>
      <c r="AD138" t="s">
        <v>328</v>
      </c>
      <c r="AF138" t="s">
        <v>328</v>
      </c>
      <c r="AG138" s="408"/>
      <c r="AH138" t="s">
        <v>328</v>
      </c>
      <c r="AI138" s="408"/>
      <c r="AJ138" s="408"/>
      <c r="AK138" t="s">
        <v>328</v>
      </c>
      <c r="AL138" s="408"/>
      <c r="AM138" s="408"/>
      <c r="AN138" t="s">
        <v>328</v>
      </c>
      <c r="AP138" t="s">
        <v>328</v>
      </c>
      <c r="AQ138" t="s">
        <v>328</v>
      </c>
      <c r="AR138" t="s">
        <v>258</v>
      </c>
    </row>
    <row r="139" spans="1:44">
      <c r="A139" t="s">
        <v>316</v>
      </c>
      <c r="B139" t="s">
        <v>317</v>
      </c>
      <c r="C139" t="s">
        <v>318</v>
      </c>
      <c r="D139" t="s">
        <v>1025</v>
      </c>
      <c r="E139" t="s">
        <v>1025</v>
      </c>
      <c r="F139" t="s">
        <v>321</v>
      </c>
      <c r="G139" t="s">
        <v>322</v>
      </c>
      <c r="H139" t="s">
        <v>1026</v>
      </c>
      <c r="I139" t="s">
        <v>1027</v>
      </c>
      <c r="J139" t="s">
        <v>657</v>
      </c>
      <c r="K139" t="s">
        <v>1028</v>
      </c>
      <c r="L139" t="s">
        <v>322</v>
      </c>
      <c r="M139" s="434">
        <v>44155</v>
      </c>
      <c r="N139" t="s">
        <v>923</v>
      </c>
      <c r="O139" s="434">
        <v>44853</v>
      </c>
      <c r="P139" s="434">
        <v>45165</v>
      </c>
      <c r="Q139" s="408"/>
      <c r="R139" t="s">
        <v>258</v>
      </c>
      <c r="S139" t="s">
        <v>328</v>
      </c>
      <c r="T139" t="s">
        <v>328</v>
      </c>
      <c r="U139" t="s">
        <v>328</v>
      </c>
      <c r="V139" s="408"/>
      <c r="W139" t="s">
        <v>329</v>
      </c>
      <c r="X139" t="s">
        <v>321</v>
      </c>
      <c r="Y139" t="s">
        <v>328</v>
      </c>
      <c r="AA139" t="s">
        <v>328</v>
      </c>
      <c r="AB139" s="408"/>
      <c r="AD139" t="s">
        <v>328</v>
      </c>
      <c r="AF139" t="s">
        <v>328</v>
      </c>
      <c r="AG139" s="408"/>
      <c r="AH139" t="s">
        <v>328</v>
      </c>
      <c r="AI139" s="408"/>
      <c r="AJ139" s="408"/>
      <c r="AK139" t="s">
        <v>328</v>
      </c>
      <c r="AL139" s="408"/>
      <c r="AM139" s="408"/>
      <c r="AN139" t="s">
        <v>328</v>
      </c>
      <c r="AP139" t="s">
        <v>328</v>
      </c>
      <c r="AQ139" t="s">
        <v>328</v>
      </c>
      <c r="AR139" t="s">
        <v>258</v>
      </c>
    </row>
    <row r="140" spans="1:44">
      <c r="A140" t="s">
        <v>499</v>
      </c>
      <c r="B140" t="s">
        <v>331</v>
      </c>
      <c r="C140" t="s">
        <v>318</v>
      </c>
      <c r="D140" t="s">
        <v>1029</v>
      </c>
      <c r="E140" t="s">
        <v>1030</v>
      </c>
      <c r="F140" t="s">
        <v>321</v>
      </c>
      <c r="G140" t="s">
        <v>322</v>
      </c>
      <c r="H140" t="s">
        <v>1031</v>
      </c>
      <c r="I140" t="s">
        <v>1032</v>
      </c>
      <c r="J140" t="s">
        <v>325</v>
      </c>
      <c r="K140" t="s">
        <v>1033</v>
      </c>
      <c r="L140" t="s">
        <v>322</v>
      </c>
      <c r="M140" s="434">
        <v>43927</v>
      </c>
      <c r="N140" t="s">
        <v>337</v>
      </c>
      <c r="O140" s="434">
        <v>44109</v>
      </c>
      <c r="P140" s="434">
        <v>44362</v>
      </c>
      <c r="Q140" s="408">
        <v>43891</v>
      </c>
      <c r="R140" t="s">
        <v>1034</v>
      </c>
      <c r="S140" t="s">
        <v>1035</v>
      </c>
      <c r="T140" t="s">
        <v>1036</v>
      </c>
      <c r="U140" t="s">
        <v>328</v>
      </c>
      <c r="V140" s="408"/>
      <c r="W140" t="s">
        <v>329</v>
      </c>
      <c r="X140" t="s">
        <v>321</v>
      </c>
      <c r="Y140" t="s">
        <v>328</v>
      </c>
      <c r="AA140" t="s">
        <v>328</v>
      </c>
      <c r="AB140" s="408"/>
      <c r="AD140" t="s">
        <v>328</v>
      </c>
      <c r="AF140" t="s">
        <v>328</v>
      </c>
      <c r="AG140" s="408"/>
      <c r="AH140" t="s">
        <v>328</v>
      </c>
      <c r="AI140" s="408"/>
      <c r="AJ140" s="408"/>
      <c r="AK140" t="s">
        <v>328</v>
      </c>
      <c r="AL140" s="408"/>
      <c r="AM140" s="408"/>
      <c r="AN140" t="s">
        <v>328</v>
      </c>
      <c r="AP140" t="s">
        <v>328</v>
      </c>
      <c r="AQ140" t="s">
        <v>328</v>
      </c>
      <c r="AR140" t="s">
        <v>258</v>
      </c>
    </row>
    <row r="141" spans="1:44">
      <c r="A141" t="s">
        <v>489</v>
      </c>
      <c r="B141" t="s">
        <v>331</v>
      </c>
      <c r="C141" t="s">
        <v>405</v>
      </c>
      <c r="D141" t="s">
        <v>1037</v>
      </c>
      <c r="E141" t="s">
        <v>1038</v>
      </c>
      <c r="F141" t="s">
        <v>321</v>
      </c>
      <c r="G141" t="s">
        <v>322</v>
      </c>
      <c r="H141" t="s">
        <v>328</v>
      </c>
      <c r="I141" t="s">
        <v>1039</v>
      </c>
      <c r="J141" t="s">
        <v>325</v>
      </c>
      <c r="K141" t="s">
        <v>463</v>
      </c>
      <c r="L141" t="s">
        <v>322</v>
      </c>
      <c r="M141" s="434">
        <v>43927</v>
      </c>
      <c r="N141" t="s">
        <v>337</v>
      </c>
      <c r="O141" s="434">
        <v>44291</v>
      </c>
      <c r="P141" s="434"/>
      <c r="Q141" s="408">
        <v>43891</v>
      </c>
      <c r="R141" t="s">
        <v>1034</v>
      </c>
      <c r="S141" t="s">
        <v>1040</v>
      </c>
      <c r="T141" t="s">
        <v>1041</v>
      </c>
      <c r="U141" t="s">
        <v>328</v>
      </c>
      <c r="V141" s="408"/>
      <c r="W141" t="s">
        <v>329</v>
      </c>
      <c r="X141" t="s">
        <v>321</v>
      </c>
      <c r="Y141" t="s">
        <v>328</v>
      </c>
      <c r="AA141" t="s">
        <v>328</v>
      </c>
      <c r="AB141" s="408"/>
      <c r="AD141" t="s">
        <v>328</v>
      </c>
      <c r="AF141" t="s">
        <v>328</v>
      </c>
      <c r="AG141" s="408"/>
      <c r="AH141" t="s">
        <v>328</v>
      </c>
      <c r="AI141" s="408"/>
      <c r="AJ141" s="408"/>
      <c r="AK141" t="s">
        <v>328</v>
      </c>
      <c r="AL141" s="408"/>
      <c r="AM141" s="408"/>
      <c r="AN141" t="s">
        <v>328</v>
      </c>
      <c r="AP141" t="s">
        <v>328</v>
      </c>
      <c r="AQ141" t="s">
        <v>328</v>
      </c>
      <c r="AR141" t="s">
        <v>258</v>
      </c>
    </row>
    <row r="142" spans="1:44">
      <c r="A142" t="s">
        <v>489</v>
      </c>
      <c r="B142" t="s">
        <v>331</v>
      </c>
      <c r="C142" t="s">
        <v>1042</v>
      </c>
      <c r="D142" t="s">
        <v>1043</v>
      </c>
      <c r="E142" t="s">
        <v>1044</v>
      </c>
      <c r="F142" t="s">
        <v>258</v>
      </c>
      <c r="G142" t="s">
        <v>322</v>
      </c>
      <c r="H142" t="s">
        <v>328</v>
      </c>
      <c r="I142" t="s">
        <v>1045</v>
      </c>
      <c r="J142" t="s">
        <v>325</v>
      </c>
      <c r="K142" t="s">
        <v>413</v>
      </c>
      <c r="L142" t="s">
        <v>322</v>
      </c>
      <c r="M142" s="434">
        <v>43927</v>
      </c>
      <c r="N142" t="s">
        <v>337</v>
      </c>
      <c r="O142" s="434">
        <v>44201</v>
      </c>
      <c r="P142" s="434"/>
      <c r="Q142" s="408">
        <v>43891</v>
      </c>
      <c r="R142" t="s">
        <v>1034</v>
      </c>
      <c r="S142" t="s">
        <v>1046</v>
      </c>
      <c r="T142" t="s">
        <v>1047</v>
      </c>
      <c r="U142" t="s">
        <v>328</v>
      </c>
      <c r="V142" s="408"/>
      <c r="W142" t="s">
        <v>329</v>
      </c>
      <c r="X142" t="s">
        <v>321</v>
      </c>
      <c r="Y142" t="s">
        <v>328</v>
      </c>
      <c r="AA142" t="s">
        <v>328</v>
      </c>
      <c r="AB142" s="408"/>
      <c r="AD142" t="s">
        <v>328</v>
      </c>
      <c r="AF142" t="s">
        <v>328</v>
      </c>
      <c r="AG142" s="408"/>
      <c r="AH142" t="s">
        <v>328</v>
      </c>
      <c r="AI142" s="408"/>
      <c r="AJ142" s="408"/>
      <c r="AK142" t="s">
        <v>328</v>
      </c>
      <c r="AL142" s="408"/>
      <c r="AM142" s="408"/>
      <c r="AN142" t="s">
        <v>328</v>
      </c>
      <c r="AP142" t="s">
        <v>328</v>
      </c>
      <c r="AQ142" t="s">
        <v>328</v>
      </c>
      <c r="AR142" t="s">
        <v>258</v>
      </c>
    </row>
    <row r="143" spans="1:44">
      <c r="A143" t="s">
        <v>764</v>
      </c>
      <c r="B143" t="s">
        <v>331</v>
      </c>
      <c r="C143" t="s">
        <v>318</v>
      </c>
      <c r="D143" t="s">
        <v>1048</v>
      </c>
      <c r="E143" t="s">
        <v>1049</v>
      </c>
      <c r="F143" t="s">
        <v>100</v>
      </c>
      <c r="H143" t="s">
        <v>1050</v>
      </c>
      <c r="I143" t="s">
        <v>1051</v>
      </c>
      <c r="J143" t="s">
        <v>325</v>
      </c>
      <c r="K143" t="s">
        <v>680</v>
      </c>
      <c r="L143" t="s">
        <v>322</v>
      </c>
      <c r="M143" s="434">
        <v>43927</v>
      </c>
      <c r="N143" t="s">
        <v>337</v>
      </c>
      <c r="O143" s="434">
        <v>44109</v>
      </c>
      <c r="P143" s="434"/>
      <c r="Q143" s="408">
        <v>43891</v>
      </c>
      <c r="R143" t="s">
        <v>1034</v>
      </c>
      <c r="S143" t="s">
        <v>1052</v>
      </c>
      <c r="T143" t="s">
        <v>1053</v>
      </c>
      <c r="U143" t="s">
        <v>328</v>
      </c>
      <c r="V143" s="408"/>
      <c r="W143" t="s">
        <v>329</v>
      </c>
      <c r="X143" t="s">
        <v>321</v>
      </c>
      <c r="Y143" t="s">
        <v>328</v>
      </c>
      <c r="AA143" t="s">
        <v>328</v>
      </c>
      <c r="AB143" s="408"/>
      <c r="AD143" t="s">
        <v>328</v>
      </c>
      <c r="AF143" t="s">
        <v>328</v>
      </c>
      <c r="AG143" s="408"/>
      <c r="AH143" t="s">
        <v>328</v>
      </c>
      <c r="AI143" s="408"/>
      <c r="AJ143" s="408"/>
      <c r="AK143" t="s">
        <v>328</v>
      </c>
      <c r="AL143" s="408"/>
      <c r="AM143" s="408"/>
      <c r="AN143" t="s">
        <v>328</v>
      </c>
      <c r="AP143" t="s">
        <v>328</v>
      </c>
      <c r="AQ143" t="s">
        <v>328</v>
      </c>
      <c r="AR143" t="s">
        <v>258</v>
      </c>
    </row>
    <row r="144" spans="1:44">
      <c r="A144" t="s">
        <v>872</v>
      </c>
      <c r="B144" t="s">
        <v>331</v>
      </c>
      <c r="C144" t="s">
        <v>405</v>
      </c>
      <c r="D144" t="s">
        <v>1054</v>
      </c>
      <c r="E144" t="s">
        <v>1055</v>
      </c>
      <c r="F144" t="s">
        <v>328</v>
      </c>
      <c r="H144" t="s">
        <v>328</v>
      </c>
      <c r="I144" t="s">
        <v>1056</v>
      </c>
      <c r="J144" t="s">
        <v>325</v>
      </c>
      <c r="K144" t="s">
        <v>1057</v>
      </c>
      <c r="L144" t="s">
        <v>322</v>
      </c>
      <c r="M144" s="434">
        <v>43927</v>
      </c>
      <c r="N144" t="s">
        <v>337</v>
      </c>
      <c r="O144" s="434">
        <v>44118</v>
      </c>
      <c r="P144" s="434"/>
      <c r="Q144" s="408">
        <v>43891</v>
      </c>
      <c r="R144" t="s">
        <v>1034</v>
      </c>
      <c r="S144" t="s">
        <v>1055</v>
      </c>
      <c r="T144" t="s">
        <v>1058</v>
      </c>
      <c r="U144" t="s">
        <v>328</v>
      </c>
      <c r="V144" s="408"/>
      <c r="W144" t="s">
        <v>329</v>
      </c>
      <c r="X144" t="s">
        <v>321</v>
      </c>
      <c r="Y144" t="s">
        <v>328</v>
      </c>
      <c r="AA144" t="s">
        <v>328</v>
      </c>
      <c r="AB144" s="408"/>
      <c r="AD144" t="s">
        <v>328</v>
      </c>
      <c r="AF144" t="s">
        <v>328</v>
      </c>
      <c r="AG144" s="408"/>
      <c r="AH144" t="s">
        <v>328</v>
      </c>
      <c r="AI144" s="408"/>
      <c r="AJ144" s="408"/>
      <c r="AK144" t="s">
        <v>328</v>
      </c>
      <c r="AL144" s="408"/>
      <c r="AM144" s="408"/>
      <c r="AN144" t="s">
        <v>328</v>
      </c>
      <c r="AP144" t="s">
        <v>328</v>
      </c>
      <c r="AQ144" t="s">
        <v>328</v>
      </c>
      <c r="AR144" t="s">
        <v>258</v>
      </c>
    </row>
    <row r="145" spans="1:44">
      <c r="A145" t="s">
        <v>872</v>
      </c>
      <c r="B145" t="s">
        <v>331</v>
      </c>
      <c r="C145" t="s">
        <v>597</v>
      </c>
      <c r="D145" t="s">
        <v>1059</v>
      </c>
      <c r="E145" t="s">
        <v>1060</v>
      </c>
      <c r="F145" t="s">
        <v>328</v>
      </c>
      <c r="H145" t="s">
        <v>328</v>
      </c>
      <c r="I145" t="s">
        <v>1061</v>
      </c>
      <c r="J145" t="s">
        <v>325</v>
      </c>
      <c r="K145" t="s">
        <v>792</v>
      </c>
      <c r="L145" t="s">
        <v>322</v>
      </c>
      <c r="M145" s="434">
        <v>43927</v>
      </c>
      <c r="N145" t="s">
        <v>337</v>
      </c>
      <c r="O145" s="434">
        <v>44110</v>
      </c>
      <c r="P145" s="434">
        <v>44202</v>
      </c>
      <c r="Q145" s="408">
        <v>43891</v>
      </c>
      <c r="R145" t="s">
        <v>1034</v>
      </c>
      <c r="S145" t="s">
        <v>1062</v>
      </c>
      <c r="T145" t="s">
        <v>1063</v>
      </c>
      <c r="U145" t="s">
        <v>328</v>
      </c>
      <c r="V145" s="408"/>
      <c r="W145" t="s">
        <v>329</v>
      </c>
      <c r="X145" t="s">
        <v>321</v>
      </c>
      <c r="Y145" t="s">
        <v>328</v>
      </c>
      <c r="AA145" t="s">
        <v>328</v>
      </c>
      <c r="AB145" s="408"/>
      <c r="AD145" t="s">
        <v>328</v>
      </c>
      <c r="AF145" t="s">
        <v>328</v>
      </c>
      <c r="AG145" s="408"/>
      <c r="AH145" t="s">
        <v>328</v>
      </c>
      <c r="AI145" s="408"/>
      <c r="AJ145" s="408"/>
      <c r="AK145" t="s">
        <v>328</v>
      </c>
      <c r="AL145" s="408"/>
      <c r="AM145" s="408"/>
      <c r="AN145" t="s">
        <v>328</v>
      </c>
      <c r="AP145" t="s">
        <v>328</v>
      </c>
      <c r="AQ145" t="s">
        <v>328</v>
      </c>
      <c r="AR145" t="s">
        <v>258</v>
      </c>
    </row>
    <row r="146" spans="1:44">
      <c r="A146" t="s">
        <v>872</v>
      </c>
      <c r="B146" t="s">
        <v>331</v>
      </c>
      <c r="C146" t="s">
        <v>345</v>
      </c>
      <c r="D146" t="s">
        <v>1064</v>
      </c>
      <c r="E146" t="s">
        <v>1065</v>
      </c>
      <c r="F146" t="s">
        <v>321</v>
      </c>
      <c r="G146" t="s">
        <v>322</v>
      </c>
      <c r="H146" t="s">
        <v>328</v>
      </c>
      <c r="I146" t="s">
        <v>1066</v>
      </c>
      <c r="J146" t="s">
        <v>325</v>
      </c>
      <c r="K146" t="s">
        <v>1067</v>
      </c>
      <c r="L146" t="s">
        <v>322</v>
      </c>
      <c r="M146" s="434">
        <v>43927</v>
      </c>
      <c r="N146" t="s">
        <v>337</v>
      </c>
      <c r="O146" s="434">
        <v>44109</v>
      </c>
      <c r="P146" s="434">
        <v>44180</v>
      </c>
      <c r="Q146" s="408">
        <v>43891</v>
      </c>
      <c r="R146" t="s">
        <v>1034</v>
      </c>
      <c r="S146" t="s">
        <v>1065</v>
      </c>
      <c r="T146" t="s">
        <v>1068</v>
      </c>
      <c r="U146" t="s">
        <v>328</v>
      </c>
      <c r="V146" s="408"/>
      <c r="W146" t="s">
        <v>329</v>
      </c>
      <c r="X146" t="s">
        <v>321</v>
      </c>
      <c r="Y146" t="s">
        <v>328</v>
      </c>
      <c r="AA146" t="s">
        <v>328</v>
      </c>
      <c r="AB146" s="408"/>
      <c r="AD146" t="s">
        <v>328</v>
      </c>
      <c r="AF146" t="s">
        <v>328</v>
      </c>
      <c r="AG146" s="408"/>
      <c r="AH146" t="s">
        <v>328</v>
      </c>
      <c r="AI146" s="408"/>
      <c r="AJ146" s="408"/>
      <c r="AK146" t="s">
        <v>328</v>
      </c>
      <c r="AL146" s="408"/>
      <c r="AM146" s="408"/>
      <c r="AN146" t="s">
        <v>328</v>
      </c>
      <c r="AP146" t="s">
        <v>328</v>
      </c>
      <c r="AQ146" t="s">
        <v>328</v>
      </c>
      <c r="AR146" t="s">
        <v>258</v>
      </c>
    </row>
    <row r="147" spans="1:44">
      <c r="A147" t="s">
        <v>872</v>
      </c>
      <c r="B147" t="s">
        <v>331</v>
      </c>
      <c r="C147" t="s">
        <v>318</v>
      </c>
      <c r="D147" t="s">
        <v>1069</v>
      </c>
      <c r="E147" t="s">
        <v>1070</v>
      </c>
      <c r="F147" t="s">
        <v>321</v>
      </c>
      <c r="G147" t="s">
        <v>322</v>
      </c>
      <c r="H147" t="s">
        <v>1071</v>
      </c>
      <c r="I147" t="s">
        <v>1061</v>
      </c>
      <c r="J147" t="s">
        <v>325</v>
      </c>
      <c r="K147" t="s">
        <v>792</v>
      </c>
      <c r="L147" t="s">
        <v>322</v>
      </c>
      <c r="M147" s="434">
        <v>43927</v>
      </c>
      <c r="N147" t="s">
        <v>328</v>
      </c>
      <c r="O147" s="434">
        <v>44109</v>
      </c>
      <c r="P147" s="434">
        <v>44202</v>
      </c>
      <c r="Q147" s="408">
        <v>43891</v>
      </c>
      <c r="R147" t="s">
        <v>1034</v>
      </c>
      <c r="S147" t="s">
        <v>1070</v>
      </c>
      <c r="T147" t="s">
        <v>1072</v>
      </c>
      <c r="U147" t="s">
        <v>328</v>
      </c>
      <c r="V147" s="408"/>
      <c r="W147" t="s">
        <v>329</v>
      </c>
      <c r="X147" t="s">
        <v>321</v>
      </c>
      <c r="Y147" t="s">
        <v>328</v>
      </c>
      <c r="AA147" t="s">
        <v>328</v>
      </c>
      <c r="AB147" s="408"/>
      <c r="AD147" t="s">
        <v>328</v>
      </c>
      <c r="AF147" t="s">
        <v>328</v>
      </c>
      <c r="AG147" s="408"/>
      <c r="AH147" t="s">
        <v>328</v>
      </c>
      <c r="AI147" s="408"/>
      <c r="AJ147" s="408"/>
      <c r="AK147" t="s">
        <v>328</v>
      </c>
      <c r="AL147" s="408"/>
      <c r="AM147" s="408"/>
      <c r="AN147" t="s">
        <v>328</v>
      </c>
      <c r="AP147" t="s">
        <v>328</v>
      </c>
      <c r="AQ147" t="s">
        <v>328</v>
      </c>
      <c r="AR147" t="s">
        <v>258</v>
      </c>
    </row>
    <row r="148" spans="1:44">
      <c r="A148" t="s">
        <v>872</v>
      </c>
      <c r="B148" t="s">
        <v>331</v>
      </c>
      <c r="C148" t="s">
        <v>1073</v>
      </c>
      <c r="D148" t="s">
        <v>1074</v>
      </c>
      <c r="E148" t="s">
        <v>1075</v>
      </c>
      <c r="F148" t="s">
        <v>328</v>
      </c>
      <c r="H148" t="s">
        <v>328</v>
      </c>
      <c r="I148" t="s">
        <v>1061</v>
      </c>
      <c r="J148" t="s">
        <v>325</v>
      </c>
      <c r="K148" t="s">
        <v>792</v>
      </c>
      <c r="L148" t="s">
        <v>322</v>
      </c>
      <c r="M148" s="434">
        <v>43927</v>
      </c>
      <c r="N148" t="s">
        <v>337</v>
      </c>
      <c r="O148" s="434">
        <v>44110</v>
      </c>
      <c r="P148" s="434">
        <v>44202</v>
      </c>
      <c r="Q148" s="408">
        <v>43891</v>
      </c>
      <c r="R148" t="s">
        <v>1034</v>
      </c>
      <c r="S148" t="s">
        <v>1076</v>
      </c>
      <c r="T148" t="s">
        <v>1077</v>
      </c>
      <c r="U148" t="s">
        <v>328</v>
      </c>
      <c r="V148" s="408"/>
      <c r="W148" t="s">
        <v>329</v>
      </c>
      <c r="X148" t="s">
        <v>321</v>
      </c>
      <c r="Y148" t="s">
        <v>328</v>
      </c>
      <c r="AA148" t="s">
        <v>328</v>
      </c>
      <c r="AB148" s="408"/>
      <c r="AD148" t="s">
        <v>328</v>
      </c>
      <c r="AF148" t="s">
        <v>328</v>
      </c>
      <c r="AG148" s="408"/>
      <c r="AH148" t="s">
        <v>328</v>
      </c>
      <c r="AI148" s="408"/>
      <c r="AJ148" s="408"/>
      <c r="AK148" t="s">
        <v>328</v>
      </c>
      <c r="AL148" s="408"/>
      <c r="AM148" s="408"/>
      <c r="AN148" t="s">
        <v>328</v>
      </c>
      <c r="AP148" t="s">
        <v>328</v>
      </c>
      <c r="AQ148" t="s">
        <v>328</v>
      </c>
      <c r="AR148" t="s">
        <v>258</v>
      </c>
    </row>
    <row r="149" spans="1:44">
      <c r="A149" t="s">
        <v>819</v>
      </c>
      <c r="B149" t="s">
        <v>331</v>
      </c>
      <c r="C149" t="s">
        <v>405</v>
      </c>
      <c r="D149" t="s">
        <v>1078</v>
      </c>
      <c r="E149" t="s">
        <v>1079</v>
      </c>
      <c r="F149" t="s">
        <v>321</v>
      </c>
      <c r="G149" t="s">
        <v>322</v>
      </c>
      <c r="H149" t="s">
        <v>328</v>
      </c>
      <c r="I149" t="s">
        <v>1051</v>
      </c>
      <c r="J149" t="s">
        <v>325</v>
      </c>
      <c r="K149" t="s">
        <v>680</v>
      </c>
      <c r="L149" t="s">
        <v>322</v>
      </c>
      <c r="M149" s="434">
        <v>43927</v>
      </c>
      <c r="N149" t="s">
        <v>337</v>
      </c>
      <c r="O149" s="434">
        <v>44109</v>
      </c>
      <c r="P149" s="434"/>
      <c r="Q149" s="408">
        <v>43891</v>
      </c>
      <c r="R149" t="s">
        <v>1034</v>
      </c>
      <c r="S149" t="s">
        <v>1080</v>
      </c>
      <c r="T149" t="s">
        <v>1081</v>
      </c>
      <c r="U149" t="s">
        <v>328</v>
      </c>
      <c r="V149" s="408"/>
      <c r="W149" t="s">
        <v>329</v>
      </c>
      <c r="X149" t="s">
        <v>321</v>
      </c>
      <c r="Y149" t="s">
        <v>328</v>
      </c>
      <c r="AA149" t="s">
        <v>328</v>
      </c>
      <c r="AB149" s="408"/>
      <c r="AD149" t="s">
        <v>328</v>
      </c>
      <c r="AF149" t="s">
        <v>328</v>
      </c>
      <c r="AG149" s="408"/>
      <c r="AH149" t="s">
        <v>328</v>
      </c>
      <c r="AI149" s="408"/>
      <c r="AJ149" s="408"/>
      <c r="AK149" t="s">
        <v>328</v>
      </c>
      <c r="AL149" s="408"/>
      <c r="AM149" s="408"/>
      <c r="AN149" t="s">
        <v>328</v>
      </c>
      <c r="AP149" t="s">
        <v>328</v>
      </c>
      <c r="AQ149" t="s">
        <v>328</v>
      </c>
      <c r="AR149" t="s">
        <v>258</v>
      </c>
    </row>
    <row r="150" spans="1:44">
      <c r="A150" t="s">
        <v>581</v>
      </c>
      <c r="B150" t="s">
        <v>331</v>
      </c>
      <c r="C150" t="s">
        <v>465</v>
      </c>
      <c r="D150" t="s">
        <v>1082</v>
      </c>
      <c r="E150" t="s">
        <v>1083</v>
      </c>
      <c r="F150" t="s">
        <v>258</v>
      </c>
      <c r="G150" t="s">
        <v>322</v>
      </c>
      <c r="H150" t="s">
        <v>328</v>
      </c>
      <c r="I150" t="s">
        <v>1084</v>
      </c>
      <c r="J150" t="s">
        <v>325</v>
      </c>
      <c r="K150" t="s">
        <v>374</v>
      </c>
      <c r="L150" t="s">
        <v>322</v>
      </c>
      <c r="M150" s="434">
        <v>43927</v>
      </c>
      <c r="N150" t="s">
        <v>337</v>
      </c>
      <c r="O150" s="434">
        <v>44110</v>
      </c>
      <c r="P150" s="434"/>
      <c r="Q150" s="408">
        <v>43891</v>
      </c>
      <c r="R150" t="s">
        <v>1034</v>
      </c>
      <c r="S150" t="s">
        <v>1083</v>
      </c>
      <c r="T150" t="s">
        <v>1085</v>
      </c>
      <c r="U150" t="s">
        <v>328</v>
      </c>
      <c r="V150" s="408"/>
      <c r="W150" t="s">
        <v>329</v>
      </c>
      <c r="X150" t="s">
        <v>321</v>
      </c>
      <c r="Y150" t="s">
        <v>328</v>
      </c>
      <c r="AA150" t="s">
        <v>328</v>
      </c>
      <c r="AB150" s="408"/>
      <c r="AD150" t="s">
        <v>328</v>
      </c>
      <c r="AF150" t="s">
        <v>328</v>
      </c>
      <c r="AG150" s="408"/>
      <c r="AH150" t="s">
        <v>328</v>
      </c>
      <c r="AI150" s="408"/>
      <c r="AJ150" s="408"/>
      <c r="AK150" t="s">
        <v>328</v>
      </c>
      <c r="AL150" s="408"/>
      <c r="AM150" s="408"/>
      <c r="AN150" t="s">
        <v>328</v>
      </c>
      <c r="AP150" t="s">
        <v>328</v>
      </c>
      <c r="AQ150" t="s">
        <v>328</v>
      </c>
      <c r="AR150" t="s">
        <v>258</v>
      </c>
    </row>
    <row r="151" spans="1:44">
      <c r="A151" t="s">
        <v>581</v>
      </c>
      <c r="B151" t="s">
        <v>331</v>
      </c>
      <c r="C151" t="s">
        <v>441</v>
      </c>
      <c r="D151" t="s">
        <v>1086</v>
      </c>
      <c r="E151" t="s">
        <v>1087</v>
      </c>
      <c r="F151" t="s">
        <v>321</v>
      </c>
      <c r="G151" t="s">
        <v>322</v>
      </c>
      <c r="H151" t="s">
        <v>328</v>
      </c>
      <c r="I151" t="s">
        <v>1084</v>
      </c>
      <c r="J151" t="s">
        <v>325</v>
      </c>
      <c r="K151" t="s">
        <v>374</v>
      </c>
      <c r="L151" t="s">
        <v>322</v>
      </c>
      <c r="M151" s="434">
        <v>43927</v>
      </c>
      <c r="N151" t="s">
        <v>337</v>
      </c>
      <c r="O151" s="434">
        <v>44110</v>
      </c>
      <c r="P151" s="434"/>
      <c r="Q151" s="408">
        <v>43891</v>
      </c>
      <c r="R151" t="s">
        <v>1034</v>
      </c>
      <c r="S151" t="s">
        <v>1087</v>
      </c>
      <c r="T151" t="s">
        <v>1088</v>
      </c>
      <c r="U151" t="s">
        <v>328</v>
      </c>
      <c r="V151" s="408"/>
      <c r="W151" t="s">
        <v>329</v>
      </c>
      <c r="X151" t="s">
        <v>321</v>
      </c>
      <c r="Y151" t="s">
        <v>328</v>
      </c>
      <c r="AA151" t="s">
        <v>328</v>
      </c>
      <c r="AB151" s="408"/>
      <c r="AD151" t="s">
        <v>328</v>
      </c>
      <c r="AF151" t="s">
        <v>328</v>
      </c>
      <c r="AG151" s="408"/>
      <c r="AH151" t="s">
        <v>328</v>
      </c>
      <c r="AI151" s="408"/>
      <c r="AJ151" s="408"/>
      <c r="AK151" t="s">
        <v>328</v>
      </c>
      <c r="AL151" s="408"/>
      <c r="AM151" s="408"/>
      <c r="AN151" t="s">
        <v>328</v>
      </c>
      <c r="AP151" t="s">
        <v>328</v>
      </c>
      <c r="AQ151" t="s">
        <v>328</v>
      </c>
      <c r="AR151" t="s">
        <v>258</v>
      </c>
    </row>
    <row r="152" spans="1:44">
      <c r="A152" t="s">
        <v>581</v>
      </c>
      <c r="B152" t="s">
        <v>331</v>
      </c>
      <c r="C152" t="s">
        <v>352</v>
      </c>
      <c r="D152" t="s">
        <v>1089</v>
      </c>
      <c r="E152" t="s">
        <v>1090</v>
      </c>
      <c r="F152" t="s">
        <v>321</v>
      </c>
      <c r="G152" t="s">
        <v>322</v>
      </c>
      <c r="H152" t="s">
        <v>328</v>
      </c>
      <c r="I152" t="s">
        <v>1091</v>
      </c>
      <c r="J152" t="s">
        <v>325</v>
      </c>
      <c r="K152" t="s">
        <v>1092</v>
      </c>
      <c r="L152" t="s">
        <v>322</v>
      </c>
      <c r="M152" s="434">
        <v>43927</v>
      </c>
      <c r="N152" t="s">
        <v>337</v>
      </c>
      <c r="O152" s="434">
        <v>44110</v>
      </c>
      <c r="P152" s="434">
        <v>44567</v>
      </c>
      <c r="Q152" s="408">
        <v>43891</v>
      </c>
      <c r="R152" t="s">
        <v>1034</v>
      </c>
      <c r="S152" t="s">
        <v>1090</v>
      </c>
      <c r="T152" t="s">
        <v>1093</v>
      </c>
      <c r="U152" t="s">
        <v>328</v>
      </c>
      <c r="V152" s="408"/>
      <c r="W152" t="s">
        <v>329</v>
      </c>
      <c r="X152" t="s">
        <v>321</v>
      </c>
      <c r="Y152" t="s">
        <v>328</v>
      </c>
      <c r="AA152" t="s">
        <v>328</v>
      </c>
      <c r="AB152" s="408"/>
      <c r="AD152" t="s">
        <v>328</v>
      </c>
      <c r="AF152" t="s">
        <v>328</v>
      </c>
      <c r="AG152" s="408"/>
      <c r="AH152" t="s">
        <v>328</v>
      </c>
      <c r="AI152" s="408"/>
      <c r="AJ152" s="408"/>
      <c r="AK152" t="s">
        <v>328</v>
      </c>
      <c r="AL152" s="408"/>
      <c r="AM152" s="408"/>
      <c r="AN152" t="s">
        <v>328</v>
      </c>
      <c r="AP152" t="s">
        <v>328</v>
      </c>
      <c r="AQ152" t="s">
        <v>328</v>
      </c>
      <c r="AR152" t="s">
        <v>258</v>
      </c>
    </row>
    <row r="153" spans="1:44">
      <c r="A153" t="s">
        <v>581</v>
      </c>
      <c r="B153" t="s">
        <v>331</v>
      </c>
      <c r="C153" t="s">
        <v>405</v>
      </c>
      <c r="D153" t="s">
        <v>1094</v>
      </c>
      <c r="E153" t="s">
        <v>1095</v>
      </c>
      <c r="F153" t="s">
        <v>321</v>
      </c>
      <c r="G153" t="s">
        <v>322</v>
      </c>
      <c r="H153" t="s">
        <v>328</v>
      </c>
      <c r="I153" t="s">
        <v>1061</v>
      </c>
      <c r="J153" t="s">
        <v>325</v>
      </c>
      <c r="K153" t="s">
        <v>792</v>
      </c>
      <c r="L153" t="s">
        <v>322</v>
      </c>
      <c r="M153" s="434">
        <v>43927</v>
      </c>
      <c r="N153" t="s">
        <v>337</v>
      </c>
      <c r="O153" s="434">
        <v>44110</v>
      </c>
      <c r="P153" s="434">
        <v>44202</v>
      </c>
      <c r="Q153" s="408">
        <v>43891</v>
      </c>
      <c r="R153" t="s">
        <v>1034</v>
      </c>
      <c r="S153" t="s">
        <v>1096</v>
      </c>
      <c r="T153" t="s">
        <v>1097</v>
      </c>
      <c r="U153" t="s">
        <v>328</v>
      </c>
      <c r="V153" s="408"/>
      <c r="W153" t="s">
        <v>329</v>
      </c>
      <c r="X153" t="s">
        <v>321</v>
      </c>
      <c r="Y153" t="s">
        <v>328</v>
      </c>
      <c r="AA153" t="s">
        <v>328</v>
      </c>
      <c r="AB153" s="408"/>
      <c r="AD153" t="s">
        <v>328</v>
      </c>
      <c r="AF153" t="s">
        <v>328</v>
      </c>
      <c r="AG153" s="408"/>
      <c r="AH153" t="s">
        <v>328</v>
      </c>
      <c r="AI153" s="408"/>
      <c r="AJ153" s="408"/>
      <c r="AK153" t="s">
        <v>328</v>
      </c>
      <c r="AL153" s="408"/>
      <c r="AM153" s="408"/>
      <c r="AN153" t="s">
        <v>328</v>
      </c>
      <c r="AP153" t="s">
        <v>328</v>
      </c>
      <c r="AQ153" t="s">
        <v>328</v>
      </c>
      <c r="AR153" t="s">
        <v>258</v>
      </c>
    </row>
    <row r="154" spans="1:44">
      <c r="A154" t="s">
        <v>544</v>
      </c>
      <c r="B154" t="s">
        <v>331</v>
      </c>
      <c r="C154" t="s">
        <v>318</v>
      </c>
      <c r="D154" t="s">
        <v>1098</v>
      </c>
      <c r="E154" t="s">
        <v>1099</v>
      </c>
      <c r="F154" t="s">
        <v>321</v>
      </c>
      <c r="G154" t="s">
        <v>322</v>
      </c>
      <c r="H154" t="s">
        <v>1100</v>
      </c>
      <c r="I154" t="s">
        <v>1084</v>
      </c>
      <c r="J154" t="s">
        <v>325</v>
      </c>
      <c r="K154" t="s">
        <v>374</v>
      </c>
      <c r="L154" t="s">
        <v>322</v>
      </c>
      <c r="M154" s="434">
        <v>43927</v>
      </c>
      <c r="N154" t="s">
        <v>337</v>
      </c>
      <c r="O154" s="434">
        <v>44110</v>
      </c>
      <c r="P154" s="434"/>
      <c r="Q154" s="408">
        <v>43891</v>
      </c>
      <c r="R154" t="s">
        <v>1034</v>
      </c>
      <c r="S154" t="s">
        <v>1101</v>
      </c>
      <c r="T154" t="s">
        <v>1102</v>
      </c>
      <c r="U154" t="s">
        <v>328</v>
      </c>
      <c r="V154" s="408"/>
      <c r="W154" t="s">
        <v>329</v>
      </c>
      <c r="X154" t="s">
        <v>321</v>
      </c>
      <c r="Y154" t="s">
        <v>328</v>
      </c>
      <c r="AA154" t="s">
        <v>328</v>
      </c>
      <c r="AB154" s="408"/>
      <c r="AD154" t="s">
        <v>328</v>
      </c>
      <c r="AF154" t="s">
        <v>328</v>
      </c>
      <c r="AG154" s="408"/>
      <c r="AH154" t="s">
        <v>328</v>
      </c>
      <c r="AI154" s="408"/>
      <c r="AJ154" s="408"/>
      <c r="AK154" t="s">
        <v>328</v>
      </c>
      <c r="AL154" s="408"/>
      <c r="AM154" s="408"/>
      <c r="AN154" t="s">
        <v>328</v>
      </c>
      <c r="AP154" t="s">
        <v>328</v>
      </c>
      <c r="AQ154" t="s">
        <v>328</v>
      </c>
      <c r="AR154" t="s">
        <v>258</v>
      </c>
    </row>
    <row r="155" spans="1:44">
      <c r="A155" t="s">
        <v>544</v>
      </c>
      <c r="B155" t="s">
        <v>331</v>
      </c>
      <c r="C155" t="s">
        <v>405</v>
      </c>
      <c r="D155" t="s">
        <v>1103</v>
      </c>
      <c r="E155" t="s">
        <v>1104</v>
      </c>
      <c r="F155" t="s">
        <v>321</v>
      </c>
      <c r="G155" t="s">
        <v>322</v>
      </c>
      <c r="H155" t="s">
        <v>328</v>
      </c>
      <c r="I155" t="s">
        <v>1084</v>
      </c>
      <c r="J155" t="s">
        <v>325</v>
      </c>
      <c r="K155" t="s">
        <v>374</v>
      </c>
      <c r="L155" t="s">
        <v>322</v>
      </c>
      <c r="M155" s="434">
        <v>43927</v>
      </c>
      <c r="N155" t="s">
        <v>337</v>
      </c>
      <c r="O155" s="434">
        <v>44110</v>
      </c>
      <c r="P155" s="434"/>
      <c r="Q155" s="408">
        <v>43891</v>
      </c>
      <c r="R155" t="s">
        <v>1034</v>
      </c>
      <c r="S155" t="s">
        <v>1105</v>
      </c>
      <c r="T155" t="s">
        <v>328</v>
      </c>
      <c r="U155" t="s">
        <v>328</v>
      </c>
      <c r="V155" s="408"/>
      <c r="W155" t="s">
        <v>329</v>
      </c>
      <c r="X155" t="s">
        <v>321</v>
      </c>
      <c r="Y155" t="s">
        <v>328</v>
      </c>
      <c r="AA155" t="s">
        <v>328</v>
      </c>
      <c r="AB155" s="408"/>
      <c r="AD155" t="s">
        <v>328</v>
      </c>
      <c r="AF155" t="s">
        <v>328</v>
      </c>
      <c r="AG155" s="408"/>
      <c r="AH155" t="s">
        <v>328</v>
      </c>
      <c r="AI155" s="408"/>
      <c r="AJ155" s="408"/>
      <c r="AK155" t="s">
        <v>328</v>
      </c>
      <c r="AL155" s="408"/>
      <c r="AM155" s="408"/>
      <c r="AN155" t="s">
        <v>328</v>
      </c>
      <c r="AP155" t="s">
        <v>328</v>
      </c>
      <c r="AQ155" t="s">
        <v>328</v>
      </c>
      <c r="AR155" t="s">
        <v>258</v>
      </c>
    </row>
    <row r="156" spans="1:44">
      <c r="A156" t="s">
        <v>517</v>
      </c>
      <c r="B156" t="s">
        <v>331</v>
      </c>
      <c r="C156" t="s">
        <v>318</v>
      </c>
      <c r="D156" t="s">
        <v>1106</v>
      </c>
      <c r="E156" t="s">
        <v>1107</v>
      </c>
      <c r="F156" t="s">
        <v>321</v>
      </c>
      <c r="G156" t="s">
        <v>322</v>
      </c>
      <c r="H156" t="s">
        <v>1108</v>
      </c>
      <c r="I156" t="s">
        <v>869</v>
      </c>
      <c r="J156" t="s">
        <v>325</v>
      </c>
      <c r="K156" t="s">
        <v>787</v>
      </c>
      <c r="L156" t="s">
        <v>322</v>
      </c>
      <c r="M156" s="434">
        <v>43927</v>
      </c>
      <c r="N156" t="s">
        <v>337</v>
      </c>
      <c r="O156" s="434">
        <v>44171</v>
      </c>
      <c r="P156" s="434"/>
      <c r="Q156" s="408">
        <v>43891</v>
      </c>
      <c r="R156" t="s">
        <v>1034</v>
      </c>
      <c r="S156" t="s">
        <v>1107</v>
      </c>
      <c r="T156" t="s">
        <v>1109</v>
      </c>
      <c r="U156" t="s">
        <v>328</v>
      </c>
      <c r="V156" s="408"/>
      <c r="W156" t="s">
        <v>329</v>
      </c>
      <c r="X156" t="s">
        <v>321</v>
      </c>
      <c r="Y156" t="s">
        <v>328</v>
      </c>
      <c r="AA156" t="s">
        <v>328</v>
      </c>
      <c r="AB156" s="408"/>
      <c r="AD156" t="s">
        <v>328</v>
      </c>
      <c r="AF156" t="s">
        <v>328</v>
      </c>
      <c r="AG156" s="408"/>
      <c r="AH156" t="s">
        <v>328</v>
      </c>
      <c r="AI156" s="408"/>
      <c r="AJ156" s="408"/>
      <c r="AK156" t="s">
        <v>328</v>
      </c>
      <c r="AL156" s="408"/>
      <c r="AM156" s="408"/>
      <c r="AN156" t="s">
        <v>328</v>
      </c>
      <c r="AP156" t="s">
        <v>328</v>
      </c>
      <c r="AQ156" t="s">
        <v>328</v>
      </c>
      <c r="AR156" t="s">
        <v>258</v>
      </c>
    </row>
    <row r="157" spans="1:44">
      <c r="A157" t="s">
        <v>517</v>
      </c>
      <c r="B157" t="s">
        <v>331</v>
      </c>
      <c r="C157" t="s">
        <v>405</v>
      </c>
      <c r="D157" t="s">
        <v>1110</v>
      </c>
      <c r="E157" t="s">
        <v>1111</v>
      </c>
      <c r="F157" t="s">
        <v>328</v>
      </c>
      <c r="H157" t="s">
        <v>328</v>
      </c>
      <c r="I157" t="s">
        <v>869</v>
      </c>
      <c r="J157" t="s">
        <v>325</v>
      </c>
      <c r="K157" t="s">
        <v>787</v>
      </c>
      <c r="L157" t="s">
        <v>322</v>
      </c>
      <c r="M157" s="434">
        <v>43927</v>
      </c>
      <c r="N157" t="s">
        <v>337</v>
      </c>
      <c r="O157" s="434">
        <v>44171</v>
      </c>
      <c r="P157" s="434"/>
      <c r="Q157" s="408">
        <v>43891</v>
      </c>
      <c r="R157" t="s">
        <v>1034</v>
      </c>
      <c r="S157" t="s">
        <v>1111</v>
      </c>
      <c r="T157" t="s">
        <v>1112</v>
      </c>
      <c r="U157" t="s">
        <v>328</v>
      </c>
      <c r="V157" s="408"/>
      <c r="W157" t="s">
        <v>329</v>
      </c>
      <c r="X157" t="s">
        <v>321</v>
      </c>
      <c r="Y157" t="s">
        <v>328</v>
      </c>
      <c r="AA157" t="s">
        <v>328</v>
      </c>
      <c r="AB157" s="408"/>
      <c r="AD157" t="s">
        <v>328</v>
      </c>
      <c r="AF157" t="s">
        <v>328</v>
      </c>
      <c r="AG157" s="408"/>
      <c r="AH157" t="s">
        <v>328</v>
      </c>
      <c r="AI157" s="408"/>
      <c r="AJ157" s="408"/>
      <c r="AK157" t="s">
        <v>328</v>
      </c>
      <c r="AL157" s="408"/>
      <c r="AM157" s="408"/>
      <c r="AN157" t="s">
        <v>328</v>
      </c>
      <c r="AP157" t="s">
        <v>328</v>
      </c>
      <c r="AQ157" t="s">
        <v>328</v>
      </c>
      <c r="AR157" t="s">
        <v>258</v>
      </c>
    </row>
    <row r="158" spans="1:44">
      <c r="A158" t="s">
        <v>364</v>
      </c>
      <c r="B158" t="s">
        <v>331</v>
      </c>
      <c r="C158" t="s">
        <v>365</v>
      </c>
      <c r="D158" t="s">
        <v>1113</v>
      </c>
      <c r="E158" t="s">
        <v>1114</v>
      </c>
      <c r="F158" t="s">
        <v>328</v>
      </c>
      <c r="H158" t="s">
        <v>328</v>
      </c>
      <c r="I158" t="s">
        <v>1061</v>
      </c>
      <c r="J158" t="s">
        <v>325</v>
      </c>
      <c r="K158" t="s">
        <v>792</v>
      </c>
      <c r="L158" t="s">
        <v>322</v>
      </c>
      <c r="M158" s="434">
        <v>43927</v>
      </c>
      <c r="N158" t="s">
        <v>337</v>
      </c>
      <c r="O158" s="434">
        <v>44110</v>
      </c>
      <c r="P158" s="434">
        <v>44202</v>
      </c>
      <c r="Q158" s="408">
        <v>43891</v>
      </c>
      <c r="R158" t="s">
        <v>1034</v>
      </c>
      <c r="S158" t="s">
        <v>1115</v>
      </c>
      <c r="T158" t="s">
        <v>1116</v>
      </c>
      <c r="U158" t="s">
        <v>328</v>
      </c>
      <c r="V158" s="408"/>
      <c r="W158" t="s">
        <v>329</v>
      </c>
      <c r="X158" t="s">
        <v>321</v>
      </c>
      <c r="Y158" t="s">
        <v>328</v>
      </c>
      <c r="AA158" t="s">
        <v>328</v>
      </c>
      <c r="AB158" s="408"/>
      <c r="AD158" t="s">
        <v>328</v>
      </c>
      <c r="AF158" t="s">
        <v>328</v>
      </c>
      <c r="AG158" s="408"/>
      <c r="AH158" t="s">
        <v>328</v>
      </c>
      <c r="AI158" s="408"/>
      <c r="AJ158" s="408"/>
      <c r="AK158" t="s">
        <v>328</v>
      </c>
      <c r="AL158" s="408"/>
      <c r="AM158" s="408"/>
      <c r="AN158" t="s">
        <v>328</v>
      </c>
      <c r="AP158" t="s">
        <v>328</v>
      </c>
      <c r="AQ158" t="s">
        <v>328</v>
      </c>
      <c r="AR158" t="s">
        <v>258</v>
      </c>
    </row>
    <row r="159" spans="1:44">
      <c r="A159" t="s">
        <v>364</v>
      </c>
      <c r="B159" t="s">
        <v>331</v>
      </c>
      <c r="C159" t="s">
        <v>405</v>
      </c>
      <c r="D159" t="s">
        <v>1117</v>
      </c>
      <c r="E159" t="s">
        <v>1118</v>
      </c>
      <c r="F159" t="s">
        <v>321</v>
      </c>
      <c r="G159" t="s">
        <v>322</v>
      </c>
      <c r="H159" t="s">
        <v>328</v>
      </c>
      <c r="I159" t="s">
        <v>1051</v>
      </c>
      <c r="J159" t="s">
        <v>325</v>
      </c>
      <c r="K159" t="s">
        <v>680</v>
      </c>
      <c r="L159" t="s">
        <v>322</v>
      </c>
      <c r="M159" s="434">
        <v>43927</v>
      </c>
      <c r="N159" t="s">
        <v>337</v>
      </c>
      <c r="O159" s="434">
        <v>44109</v>
      </c>
      <c r="P159" s="434"/>
      <c r="Q159" s="408">
        <v>43891</v>
      </c>
      <c r="R159" t="s">
        <v>1034</v>
      </c>
      <c r="S159" t="s">
        <v>1119</v>
      </c>
      <c r="T159" t="s">
        <v>1120</v>
      </c>
      <c r="U159" t="s">
        <v>328</v>
      </c>
      <c r="V159" s="408"/>
      <c r="W159" t="s">
        <v>329</v>
      </c>
      <c r="X159" t="s">
        <v>321</v>
      </c>
      <c r="Y159" t="s">
        <v>328</v>
      </c>
      <c r="AA159" t="s">
        <v>328</v>
      </c>
      <c r="AB159" s="408"/>
      <c r="AD159" t="s">
        <v>328</v>
      </c>
      <c r="AF159" t="s">
        <v>328</v>
      </c>
      <c r="AG159" s="408"/>
      <c r="AH159" t="s">
        <v>328</v>
      </c>
      <c r="AI159" s="408"/>
      <c r="AJ159" s="408"/>
      <c r="AK159" t="s">
        <v>328</v>
      </c>
      <c r="AL159" s="408"/>
      <c r="AM159" s="408"/>
      <c r="AN159" t="s">
        <v>328</v>
      </c>
      <c r="AP159" t="s">
        <v>328</v>
      </c>
      <c r="AQ159" t="s">
        <v>328</v>
      </c>
      <c r="AR159" t="s">
        <v>258</v>
      </c>
    </row>
    <row r="160" spans="1:44">
      <c r="A160" t="s">
        <v>364</v>
      </c>
      <c r="B160" t="s">
        <v>331</v>
      </c>
      <c r="C160" t="s">
        <v>318</v>
      </c>
      <c r="D160" t="s">
        <v>1121</v>
      </c>
      <c r="E160" t="s">
        <v>1122</v>
      </c>
      <c r="F160" t="s">
        <v>328</v>
      </c>
      <c r="H160" t="s">
        <v>1123</v>
      </c>
      <c r="I160" t="s">
        <v>1051</v>
      </c>
      <c r="J160" t="s">
        <v>325</v>
      </c>
      <c r="K160" t="s">
        <v>680</v>
      </c>
      <c r="L160" t="s">
        <v>322</v>
      </c>
      <c r="M160" s="434">
        <v>43927</v>
      </c>
      <c r="N160" t="s">
        <v>337</v>
      </c>
      <c r="O160" s="434">
        <v>44109</v>
      </c>
      <c r="P160" s="434"/>
      <c r="Q160" s="408">
        <v>43891</v>
      </c>
      <c r="R160" t="s">
        <v>1034</v>
      </c>
      <c r="S160" t="s">
        <v>1124</v>
      </c>
      <c r="T160" t="s">
        <v>1125</v>
      </c>
      <c r="U160" t="s">
        <v>328</v>
      </c>
      <c r="V160" s="408"/>
      <c r="W160" t="s">
        <v>329</v>
      </c>
      <c r="X160" t="s">
        <v>321</v>
      </c>
      <c r="Y160" t="s">
        <v>328</v>
      </c>
      <c r="AA160" t="s">
        <v>328</v>
      </c>
      <c r="AB160" s="408"/>
      <c r="AD160" t="s">
        <v>328</v>
      </c>
      <c r="AF160" t="s">
        <v>328</v>
      </c>
      <c r="AG160" s="408"/>
      <c r="AH160" t="s">
        <v>328</v>
      </c>
      <c r="AI160" s="408"/>
      <c r="AJ160" s="408"/>
      <c r="AK160" t="s">
        <v>328</v>
      </c>
      <c r="AL160" s="408"/>
      <c r="AM160" s="408"/>
      <c r="AN160" t="s">
        <v>328</v>
      </c>
      <c r="AP160" t="s">
        <v>328</v>
      </c>
      <c r="AQ160" t="s">
        <v>328</v>
      </c>
      <c r="AR160" t="s">
        <v>258</v>
      </c>
    </row>
    <row r="161" spans="1:44">
      <c r="A161" t="s">
        <v>440</v>
      </c>
      <c r="B161" t="s">
        <v>331</v>
      </c>
      <c r="C161" t="s">
        <v>405</v>
      </c>
      <c r="D161" t="s">
        <v>1126</v>
      </c>
      <c r="E161" t="s">
        <v>1127</v>
      </c>
      <c r="F161" t="s">
        <v>328</v>
      </c>
      <c r="H161" t="s">
        <v>328</v>
      </c>
      <c r="I161" t="s">
        <v>1128</v>
      </c>
      <c r="J161" t="s">
        <v>325</v>
      </c>
      <c r="K161" t="s">
        <v>374</v>
      </c>
      <c r="L161" t="s">
        <v>322</v>
      </c>
      <c r="M161" s="434">
        <v>43915</v>
      </c>
      <c r="N161" t="s">
        <v>337</v>
      </c>
      <c r="O161" s="434">
        <v>44099</v>
      </c>
      <c r="P161" s="434"/>
      <c r="Q161" s="408">
        <v>43891</v>
      </c>
      <c r="R161" t="s">
        <v>1034</v>
      </c>
      <c r="S161" t="s">
        <v>1127</v>
      </c>
      <c r="T161" t="s">
        <v>1129</v>
      </c>
      <c r="U161" t="s">
        <v>328</v>
      </c>
      <c r="V161" s="408"/>
      <c r="W161" t="s">
        <v>329</v>
      </c>
      <c r="X161" t="s">
        <v>321</v>
      </c>
      <c r="Y161" t="s">
        <v>328</v>
      </c>
      <c r="AA161" t="s">
        <v>328</v>
      </c>
      <c r="AB161" s="408"/>
      <c r="AD161" t="s">
        <v>328</v>
      </c>
      <c r="AF161" t="s">
        <v>328</v>
      </c>
      <c r="AG161" s="408"/>
      <c r="AH161" t="s">
        <v>328</v>
      </c>
      <c r="AI161" s="408"/>
      <c r="AJ161" s="408"/>
      <c r="AK161" t="s">
        <v>328</v>
      </c>
      <c r="AL161" s="408"/>
      <c r="AM161" s="408"/>
      <c r="AN161" t="s">
        <v>328</v>
      </c>
      <c r="AP161" t="s">
        <v>328</v>
      </c>
      <c r="AQ161" t="s">
        <v>328</v>
      </c>
      <c r="AR161" t="s">
        <v>258</v>
      </c>
    </row>
    <row r="162" spans="1:44">
      <c r="A162" t="s">
        <v>440</v>
      </c>
      <c r="B162" t="s">
        <v>331</v>
      </c>
      <c r="C162" t="s">
        <v>597</v>
      </c>
      <c r="D162" t="s">
        <v>1130</v>
      </c>
      <c r="E162" t="s">
        <v>1131</v>
      </c>
      <c r="F162" t="s">
        <v>328</v>
      </c>
      <c r="H162" t="s">
        <v>328</v>
      </c>
      <c r="I162" t="s">
        <v>1061</v>
      </c>
      <c r="J162" t="s">
        <v>325</v>
      </c>
      <c r="K162" t="s">
        <v>792</v>
      </c>
      <c r="L162" t="s">
        <v>322</v>
      </c>
      <c r="M162" s="434">
        <v>43927</v>
      </c>
      <c r="N162" t="s">
        <v>337</v>
      </c>
      <c r="O162" s="434">
        <v>44110</v>
      </c>
      <c r="P162" s="434">
        <v>44202</v>
      </c>
      <c r="Q162" s="408">
        <v>43891</v>
      </c>
      <c r="R162" t="s">
        <v>1034</v>
      </c>
      <c r="S162" t="s">
        <v>1131</v>
      </c>
      <c r="T162" t="s">
        <v>1132</v>
      </c>
      <c r="U162" t="s">
        <v>328</v>
      </c>
      <c r="V162" s="408"/>
      <c r="W162" t="s">
        <v>329</v>
      </c>
      <c r="X162" t="s">
        <v>321</v>
      </c>
      <c r="Y162" t="s">
        <v>328</v>
      </c>
      <c r="AA162" t="s">
        <v>328</v>
      </c>
      <c r="AB162" s="408"/>
      <c r="AD162" t="s">
        <v>328</v>
      </c>
      <c r="AF162" t="s">
        <v>328</v>
      </c>
      <c r="AG162" s="408"/>
      <c r="AH162" t="s">
        <v>328</v>
      </c>
      <c r="AI162" s="408"/>
      <c r="AJ162" s="408"/>
      <c r="AK162" t="s">
        <v>328</v>
      </c>
      <c r="AL162" s="408"/>
      <c r="AM162" s="408"/>
      <c r="AN162" t="s">
        <v>328</v>
      </c>
      <c r="AP162" t="s">
        <v>328</v>
      </c>
      <c r="AQ162" t="s">
        <v>328</v>
      </c>
      <c r="AR162" t="s">
        <v>258</v>
      </c>
    </row>
    <row r="163" spans="1:44">
      <c r="A163" t="s">
        <v>918</v>
      </c>
      <c r="B163" t="s">
        <v>331</v>
      </c>
      <c r="C163" t="s">
        <v>318</v>
      </c>
      <c r="D163" t="s">
        <v>1133</v>
      </c>
      <c r="E163" t="s">
        <v>1134</v>
      </c>
      <c r="F163" t="s">
        <v>321</v>
      </c>
      <c r="G163" t="s">
        <v>322</v>
      </c>
      <c r="H163" t="s">
        <v>1135</v>
      </c>
      <c r="I163" t="s">
        <v>1045</v>
      </c>
      <c r="J163" t="s">
        <v>325</v>
      </c>
      <c r="K163" t="s">
        <v>413</v>
      </c>
      <c r="L163" t="s">
        <v>322</v>
      </c>
      <c r="M163" s="434">
        <v>43927</v>
      </c>
      <c r="N163" t="s">
        <v>337</v>
      </c>
      <c r="O163" s="434">
        <v>44109</v>
      </c>
      <c r="P163" s="434">
        <v>44201</v>
      </c>
      <c r="Q163" s="408">
        <v>43891</v>
      </c>
      <c r="R163" t="s">
        <v>1034</v>
      </c>
      <c r="S163" t="s">
        <v>1136</v>
      </c>
      <c r="T163" t="s">
        <v>1137</v>
      </c>
      <c r="U163" t="s">
        <v>328</v>
      </c>
      <c r="V163" s="408"/>
      <c r="W163" t="s">
        <v>329</v>
      </c>
      <c r="X163" t="s">
        <v>321</v>
      </c>
      <c r="Y163" t="s">
        <v>328</v>
      </c>
      <c r="AA163" t="s">
        <v>328</v>
      </c>
      <c r="AB163" s="408"/>
      <c r="AD163" t="s">
        <v>328</v>
      </c>
      <c r="AF163" t="s">
        <v>328</v>
      </c>
      <c r="AG163" s="408"/>
      <c r="AH163" t="s">
        <v>328</v>
      </c>
      <c r="AI163" s="408"/>
      <c r="AJ163" s="408"/>
      <c r="AK163" t="s">
        <v>328</v>
      </c>
      <c r="AL163" s="408"/>
      <c r="AM163" s="408"/>
      <c r="AN163" t="s">
        <v>328</v>
      </c>
      <c r="AP163" t="s">
        <v>328</v>
      </c>
      <c r="AQ163" t="s">
        <v>328</v>
      </c>
      <c r="AR163" t="s">
        <v>258</v>
      </c>
    </row>
    <row r="164" spans="1:44">
      <c r="A164" t="s">
        <v>689</v>
      </c>
      <c r="B164" t="s">
        <v>331</v>
      </c>
      <c r="C164" t="s">
        <v>345</v>
      </c>
      <c r="D164" t="s">
        <v>1138</v>
      </c>
      <c r="E164" t="s">
        <v>1139</v>
      </c>
      <c r="F164" t="s">
        <v>258</v>
      </c>
      <c r="G164" t="s">
        <v>322</v>
      </c>
      <c r="H164" t="s">
        <v>328</v>
      </c>
      <c r="I164" t="s">
        <v>1084</v>
      </c>
      <c r="J164" t="s">
        <v>325</v>
      </c>
      <c r="K164" t="s">
        <v>374</v>
      </c>
      <c r="L164" t="s">
        <v>322</v>
      </c>
      <c r="M164" s="434">
        <v>43927</v>
      </c>
      <c r="N164" t="s">
        <v>337</v>
      </c>
      <c r="O164" s="434">
        <v>44110</v>
      </c>
      <c r="P164" s="434"/>
      <c r="Q164" s="408">
        <v>43891</v>
      </c>
      <c r="R164" t="s">
        <v>1034</v>
      </c>
      <c r="S164" t="s">
        <v>1140</v>
      </c>
      <c r="T164" t="s">
        <v>1141</v>
      </c>
      <c r="U164" t="s">
        <v>328</v>
      </c>
      <c r="V164" s="408"/>
      <c r="W164" t="s">
        <v>329</v>
      </c>
      <c r="X164" t="s">
        <v>321</v>
      </c>
      <c r="Y164" t="s">
        <v>328</v>
      </c>
      <c r="AA164" t="s">
        <v>328</v>
      </c>
      <c r="AB164" s="408"/>
      <c r="AD164" t="s">
        <v>328</v>
      </c>
      <c r="AF164" t="s">
        <v>328</v>
      </c>
      <c r="AG164" s="408"/>
      <c r="AH164" t="s">
        <v>328</v>
      </c>
      <c r="AI164" s="408"/>
      <c r="AJ164" s="408"/>
      <c r="AK164" t="s">
        <v>328</v>
      </c>
      <c r="AL164" s="408"/>
      <c r="AM164" s="408"/>
      <c r="AN164" t="s">
        <v>328</v>
      </c>
      <c r="AP164" t="s">
        <v>328</v>
      </c>
      <c r="AQ164" t="s">
        <v>328</v>
      </c>
      <c r="AR164" t="s">
        <v>258</v>
      </c>
    </row>
    <row r="165" spans="1:44">
      <c r="A165" t="s">
        <v>689</v>
      </c>
      <c r="B165" t="s">
        <v>331</v>
      </c>
      <c r="C165" t="s">
        <v>405</v>
      </c>
      <c r="D165" t="s">
        <v>1142</v>
      </c>
      <c r="E165" t="s">
        <v>1143</v>
      </c>
      <c r="F165" t="s">
        <v>321</v>
      </c>
      <c r="G165" t="s">
        <v>322</v>
      </c>
      <c r="H165" t="s">
        <v>328</v>
      </c>
      <c r="I165" t="s">
        <v>1084</v>
      </c>
      <c r="J165" t="s">
        <v>325</v>
      </c>
      <c r="K165" t="s">
        <v>374</v>
      </c>
      <c r="L165" t="s">
        <v>322</v>
      </c>
      <c r="M165" s="434">
        <v>43927</v>
      </c>
      <c r="N165" t="s">
        <v>337</v>
      </c>
      <c r="O165" s="434">
        <v>44110</v>
      </c>
      <c r="P165" s="434"/>
      <c r="Q165" s="408">
        <v>43891</v>
      </c>
      <c r="R165" t="s">
        <v>1034</v>
      </c>
      <c r="S165" t="s">
        <v>1144</v>
      </c>
      <c r="T165" t="s">
        <v>1145</v>
      </c>
      <c r="U165" t="s">
        <v>328</v>
      </c>
      <c r="V165" s="408"/>
      <c r="W165" t="s">
        <v>329</v>
      </c>
      <c r="X165" t="s">
        <v>321</v>
      </c>
      <c r="Y165" t="s">
        <v>328</v>
      </c>
      <c r="AA165" t="s">
        <v>328</v>
      </c>
      <c r="AB165" s="408"/>
      <c r="AD165" t="s">
        <v>328</v>
      </c>
      <c r="AF165" t="s">
        <v>328</v>
      </c>
      <c r="AG165" s="408"/>
      <c r="AH165" t="s">
        <v>328</v>
      </c>
      <c r="AI165" s="408"/>
      <c r="AJ165" s="408"/>
      <c r="AK165" t="s">
        <v>328</v>
      </c>
      <c r="AL165" s="408"/>
      <c r="AM165" s="408"/>
      <c r="AN165" t="s">
        <v>328</v>
      </c>
      <c r="AP165" t="s">
        <v>328</v>
      </c>
      <c r="AQ165" t="s">
        <v>328</v>
      </c>
      <c r="AR165" t="s">
        <v>258</v>
      </c>
    </row>
    <row r="166" spans="1:44">
      <c r="A166" t="s">
        <v>689</v>
      </c>
      <c r="B166" t="s">
        <v>331</v>
      </c>
      <c r="C166" t="s">
        <v>318</v>
      </c>
      <c r="D166" t="s">
        <v>1146</v>
      </c>
      <c r="E166" t="s">
        <v>1147</v>
      </c>
      <c r="F166" t="s">
        <v>258</v>
      </c>
      <c r="G166" t="s">
        <v>322</v>
      </c>
      <c r="H166" t="s">
        <v>1148</v>
      </c>
      <c r="I166" t="s">
        <v>922</v>
      </c>
      <c r="J166" t="s">
        <v>325</v>
      </c>
      <c r="K166" t="s">
        <v>1149</v>
      </c>
      <c r="L166" t="s">
        <v>322</v>
      </c>
      <c r="M166" s="434">
        <v>43927</v>
      </c>
      <c r="N166" t="s">
        <v>337</v>
      </c>
      <c r="O166" s="434">
        <v>44110</v>
      </c>
      <c r="P166" s="434">
        <v>44227</v>
      </c>
      <c r="Q166" s="408">
        <v>43891</v>
      </c>
      <c r="R166" t="s">
        <v>1034</v>
      </c>
      <c r="S166" t="s">
        <v>1150</v>
      </c>
      <c r="T166" t="s">
        <v>1151</v>
      </c>
      <c r="U166" t="s">
        <v>328</v>
      </c>
      <c r="V166" s="408"/>
      <c r="W166" t="s">
        <v>329</v>
      </c>
      <c r="X166" t="s">
        <v>321</v>
      </c>
      <c r="Y166" t="s">
        <v>328</v>
      </c>
      <c r="AA166" t="s">
        <v>328</v>
      </c>
      <c r="AB166" s="408"/>
      <c r="AD166" t="s">
        <v>328</v>
      </c>
      <c r="AF166" t="s">
        <v>328</v>
      </c>
      <c r="AG166" s="408"/>
      <c r="AH166" t="s">
        <v>328</v>
      </c>
      <c r="AI166" s="408"/>
      <c r="AJ166" s="408"/>
      <c r="AK166" t="s">
        <v>328</v>
      </c>
      <c r="AL166" s="408"/>
      <c r="AM166" s="408"/>
      <c r="AN166" t="s">
        <v>328</v>
      </c>
      <c r="AP166" t="s">
        <v>328</v>
      </c>
      <c r="AQ166" t="s">
        <v>328</v>
      </c>
      <c r="AR166" t="s">
        <v>258</v>
      </c>
    </row>
    <row r="167" spans="1:44">
      <c r="A167" t="s">
        <v>689</v>
      </c>
      <c r="B167" t="s">
        <v>331</v>
      </c>
      <c r="C167" t="s">
        <v>471</v>
      </c>
      <c r="D167" t="s">
        <v>1152</v>
      </c>
      <c r="E167" t="s">
        <v>1153</v>
      </c>
      <c r="F167" t="s">
        <v>258</v>
      </c>
      <c r="G167" t="s">
        <v>322</v>
      </c>
      <c r="H167" t="s">
        <v>328</v>
      </c>
      <c r="I167" t="s">
        <v>1154</v>
      </c>
      <c r="J167" t="s">
        <v>325</v>
      </c>
      <c r="K167" t="s">
        <v>1155</v>
      </c>
      <c r="L167" t="s">
        <v>322</v>
      </c>
      <c r="M167" s="434">
        <v>43927</v>
      </c>
      <c r="N167" t="s">
        <v>337</v>
      </c>
      <c r="O167" s="434">
        <v>44110</v>
      </c>
      <c r="P167" s="434">
        <v>44203</v>
      </c>
      <c r="Q167" s="408">
        <v>43891</v>
      </c>
      <c r="R167" t="s">
        <v>1034</v>
      </c>
      <c r="S167" t="s">
        <v>1156</v>
      </c>
      <c r="T167" t="s">
        <v>1157</v>
      </c>
      <c r="U167" t="s">
        <v>328</v>
      </c>
      <c r="V167" s="408"/>
      <c r="W167" t="s">
        <v>329</v>
      </c>
      <c r="X167" t="s">
        <v>321</v>
      </c>
      <c r="Y167" t="s">
        <v>328</v>
      </c>
      <c r="AA167" t="s">
        <v>328</v>
      </c>
      <c r="AB167" s="408"/>
      <c r="AD167" t="s">
        <v>328</v>
      </c>
      <c r="AF167" t="s">
        <v>328</v>
      </c>
      <c r="AG167" s="408"/>
      <c r="AH167" t="s">
        <v>328</v>
      </c>
      <c r="AI167" s="408"/>
      <c r="AJ167" s="408"/>
      <c r="AK167" t="s">
        <v>328</v>
      </c>
      <c r="AL167" s="408"/>
      <c r="AM167" s="408"/>
      <c r="AN167" t="s">
        <v>328</v>
      </c>
      <c r="AP167" t="s">
        <v>328</v>
      </c>
      <c r="AQ167" t="s">
        <v>328</v>
      </c>
      <c r="AR167" t="s">
        <v>258</v>
      </c>
    </row>
    <row r="168" spans="1:44">
      <c r="A168" t="s">
        <v>517</v>
      </c>
      <c r="B168" t="s">
        <v>331</v>
      </c>
      <c r="C168" t="s">
        <v>518</v>
      </c>
      <c r="D168" t="s">
        <v>1158</v>
      </c>
      <c r="E168" t="s">
        <v>1159</v>
      </c>
      <c r="F168" t="s">
        <v>321</v>
      </c>
      <c r="G168" t="s">
        <v>322</v>
      </c>
      <c r="H168" t="s">
        <v>328</v>
      </c>
      <c r="I168" t="s">
        <v>1084</v>
      </c>
      <c r="J168" t="s">
        <v>325</v>
      </c>
      <c r="K168" t="s">
        <v>374</v>
      </c>
      <c r="L168" t="s">
        <v>322</v>
      </c>
      <c r="M168" s="434">
        <v>43927</v>
      </c>
      <c r="N168" t="s">
        <v>337</v>
      </c>
      <c r="O168" s="434">
        <v>44110</v>
      </c>
      <c r="P168" s="434"/>
      <c r="Q168" s="408">
        <v>43891</v>
      </c>
      <c r="R168" t="s">
        <v>1034</v>
      </c>
      <c r="S168" t="s">
        <v>1160</v>
      </c>
      <c r="T168" t="s">
        <v>1161</v>
      </c>
      <c r="U168" t="s">
        <v>328</v>
      </c>
      <c r="V168" s="408"/>
      <c r="W168" t="s">
        <v>329</v>
      </c>
      <c r="X168" t="s">
        <v>321</v>
      </c>
      <c r="Y168" t="s">
        <v>328</v>
      </c>
      <c r="AA168" t="s">
        <v>328</v>
      </c>
      <c r="AB168" s="408"/>
      <c r="AD168" t="s">
        <v>328</v>
      </c>
      <c r="AF168" t="s">
        <v>328</v>
      </c>
      <c r="AG168" s="408"/>
      <c r="AH168" t="s">
        <v>328</v>
      </c>
      <c r="AI168" s="408"/>
      <c r="AJ168" s="408"/>
      <c r="AK168" t="s">
        <v>328</v>
      </c>
      <c r="AL168" s="408"/>
      <c r="AM168" s="408"/>
      <c r="AN168" t="s">
        <v>328</v>
      </c>
      <c r="AP168" t="s">
        <v>328</v>
      </c>
      <c r="AQ168" t="s">
        <v>328</v>
      </c>
      <c r="AR168" t="s">
        <v>258</v>
      </c>
    </row>
    <row r="169" spans="1:44">
      <c r="A169" t="s">
        <v>330</v>
      </c>
      <c r="B169" t="s">
        <v>331</v>
      </c>
      <c r="C169" t="s">
        <v>318</v>
      </c>
      <c r="D169" t="s">
        <v>1162</v>
      </c>
      <c r="E169" t="s">
        <v>1163</v>
      </c>
      <c r="F169" t="s">
        <v>328</v>
      </c>
      <c r="H169" t="s">
        <v>1164</v>
      </c>
      <c r="I169" t="s">
        <v>1165</v>
      </c>
      <c r="J169" t="s">
        <v>325</v>
      </c>
      <c r="K169" t="s">
        <v>463</v>
      </c>
      <c r="L169" t="s">
        <v>322</v>
      </c>
      <c r="M169" s="434">
        <v>43929</v>
      </c>
      <c r="N169" t="s">
        <v>328</v>
      </c>
      <c r="O169" s="434">
        <v>44293</v>
      </c>
      <c r="P169" s="434"/>
      <c r="Q169" s="408">
        <v>43891</v>
      </c>
      <c r="R169" t="s">
        <v>1034</v>
      </c>
      <c r="S169" t="s">
        <v>328</v>
      </c>
      <c r="T169" t="s">
        <v>1166</v>
      </c>
      <c r="U169" t="s">
        <v>328</v>
      </c>
      <c r="V169" s="408"/>
      <c r="W169" t="s">
        <v>329</v>
      </c>
      <c r="X169" t="s">
        <v>321</v>
      </c>
      <c r="Y169" t="s">
        <v>328</v>
      </c>
      <c r="AA169" t="s">
        <v>328</v>
      </c>
      <c r="AB169" s="408"/>
      <c r="AD169" t="s">
        <v>328</v>
      </c>
      <c r="AF169" t="s">
        <v>328</v>
      </c>
      <c r="AG169" s="408"/>
      <c r="AH169" t="s">
        <v>328</v>
      </c>
      <c r="AI169" s="408"/>
      <c r="AJ169" s="408"/>
      <c r="AK169" t="s">
        <v>328</v>
      </c>
      <c r="AL169" s="408"/>
      <c r="AM169" s="408"/>
      <c r="AN169" t="s">
        <v>328</v>
      </c>
      <c r="AP169" t="s">
        <v>328</v>
      </c>
      <c r="AQ169" t="s">
        <v>328</v>
      </c>
      <c r="AR169" t="s">
        <v>258</v>
      </c>
    </row>
    <row r="170" spans="1:44">
      <c r="A170" t="s">
        <v>330</v>
      </c>
      <c r="B170" t="s">
        <v>331</v>
      </c>
      <c r="C170" t="s">
        <v>339</v>
      </c>
      <c r="D170" t="s">
        <v>1167</v>
      </c>
      <c r="E170" t="s">
        <v>1168</v>
      </c>
      <c r="F170" t="s">
        <v>328</v>
      </c>
      <c r="H170" t="s">
        <v>328</v>
      </c>
      <c r="I170" t="s">
        <v>1169</v>
      </c>
      <c r="J170" t="s">
        <v>325</v>
      </c>
      <c r="K170" t="s">
        <v>680</v>
      </c>
      <c r="L170" t="s">
        <v>322</v>
      </c>
      <c r="M170" s="434">
        <v>43929</v>
      </c>
      <c r="N170" t="s">
        <v>337</v>
      </c>
      <c r="O170" s="434">
        <v>44111</v>
      </c>
      <c r="P170" s="434"/>
      <c r="Q170" s="408"/>
      <c r="R170" t="s">
        <v>1034</v>
      </c>
      <c r="S170" t="s">
        <v>1168</v>
      </c>
      <c r="T170" t="s">
        <v>1170</v>
      </c>
      <c r="U170" t="s">
        <v>328</v>
      </c>
      <c r="V170" s="408"/>
      <c r="W170" t="s">
        <v>329</v>
      </c>
      <c r="X170" t="s">
        <v>321</v>
      </c>
      <c r="Y170" t="s">
        <v>328</v>
      </c>
      <c r="AA170" t="s">
        <v>328</v>
      </c>
      <c r="AB170" s="408"/>
      <c r="AD170" t="s">
        <v>328</v>
      </c>
      <c r="AF170" t="s">
        <v>328</v>
      </c>
      <c r="AG170" s="408"/>
      <c r="AH170" t="s">
        <v>328</v>
      </c>
      <c r="AI170" s="408"/>
      <c r="AJ170" s="408"/>
      <c r="AK170" t="s">
        <v>328</v>
      </c>
      <c r="AL170" s="408"/>
      <c r="AM170" s="408"/>
      <c r="AN170" t="s">
        <v>328</v>
      </c>
      <c r="AP170" t="s">
        <v>328</v>
      </c>
      <c r="AQ170" t="s">
        <v>328</v>
      </c>
      <c r="AR170" t="s">
        <v>258</v>
      </c>
    </row>
    <row r="171" spans="1:44">
      <c r="A171" t="s">
        <v>330</v>
      </c>
      <c r="B171" t="s">
        <v>331</v>
      </c>
      <c r="C171" t="s">
        <v>1171</v>
      </c>
      <c r="D171" t="s">
        <v>1172</v>
      </c>
      <c r="E171" t="s">
        <v>1173</v>
      </c>
      <c r="F171" t="s">
        <v>321</v>
      </c>
      <c r="G171" t="s">
        <v>322</v>
      </c>
      <c r="H171" t="s">
        <v>1173</v>
      </c>
      <c r="I171" t="s">
        <v>1174</v>
      </c>
      <c r="J171" t="s">
        <v>325</v>
      </c>
      <c r="K171" t="s">
        <v>1155</v>
      </c>
      <c r="L171" t="s">
        <v>322</v>
      </c>
      <c r="M171" s="434">
        <v>43929</v>
      </c>
      <c r="N171" t="s">
        <v>337</v>
      </c>
      <c r="O171" s="434">
        <v>44112</v>
      </c>
      <c r="P171" s="434">
        <v>44205</v>
      </c>
      <c r="Q171" s="408"/>
      <c r="R171" t="s">
        <v>1034</v>
      </c>
      <c r="S171" t="s">
        <v>1173</v>
      </c>
      <c r="T171" t="s">
        <v>1175</v>
      </c>
      <c r="U171" t="s">
        <v>328</v>
      </c>
      <c r="V171" s="408"/>
      <c r="W171" t="s">
        <v>329</v>
      </c>
      <c r="X171" t="s">
        <v>321</v>
      </c>
      <c r="Y171" t="s">
        <v>328</v>
      </c>
      <c r="AA171" t="s">
        <v>328</v>
      </c>
      <c r="AB171" s="408"/>
      <c r="AD171" t="s">
        <v>328</v>
      </c>
      <c r="AF171" t="s">
        <v>328</v>
      </c>
      <c r="AG171" s="408"/>
      <c r="AH171" t="s">
        <v>328</v>
      </c>
      <c r="AI171" s="408"/>
      <c r="AJ171" s="408"/>
      <c r="AK171" t="s">
        <v>328</v>
      </c>
      <c r="AL171" s="408"/>
      <c r="AM171" s="408"/>
      <c r="AN171" t="s">
        <v>328</v>
      </c>
      <c r="AP171" t="s">
        <v>328</v>
      </c>
      <c r="AQ171" t="s">
        <v>328</v>
      </c>
      <c r="AR171" t="s">
        <v>258</v>
      </c>
    </row>
    <row r="172" spans="1:44">
      <c r="A172" t="s">
        <v>524</v>
      </c>
      <c r="B172" t="s">
        <v>331</v>
      </c>
      <c r="C172" t="s">
        <v>752</v>
      </c>
      <c r="D172" t="s">
        <v>1176</v>
      </c>
      <c r="E172" t="s">
        <v>1177</v>
      </c>
      <c r="F172" t="s">
        <v>328</v>
      </c>
      <c r="H172" t="s">
        <v>328</v>
      </c>
      <c r="I172" t="s">
        <v>529</v>
      </c>
      <c r="J172" t="s">
        <v>325</v>
      </c>
      <c r="K172" t="s">
        <v>1178</v>
      </c>
      <c r="L172" t="s">
        <v>322</v>
      </c>
      <c r="M172" s="434">
        <v>43929</v>
      </c>
      <c r="N172" t="s">
        <v>337</v>
      </c>
      <c r="O172" s="434">
        <v>44020</v>
      </c>
      <c r="P172" s="434">
        <v>44196</v>
      </c>
      <c r="Q172" s="408"/>
      <c r="R172" t="s">
        <v>1034</v>
      </c>
      <c r="S172" t="s">
        <v>1177</v>
      </c>
      <c r="T172" t="s">
        <v>1179</v>
      </c>
      <c r="U172" t="s">
        <v>328</v>
      </c>
      <c r="V172" s="408"/>
      <c r="W172" t="s">
        <v>329</v>
      </c>
      <c r="X172" t="s">
        <v>321</v>
      </c>
      <c r="Y172" t="s">
        <v>328</v>
      </c>
      <c r="AA172" t="s">
        <v>328</v>
      </c>
      <c r="AB172" s="408"/>
      <c r="AD172" t="s">
        <v>328</v>
      </c>
      <c r="AF172" t="s">
        <v>328</v>
      </c>
      <c r="AG172" s="408"/>
      <c r="AH172" t="s">
        <v>328</v>
      </c>
      <c r="AI172" s="408"/>
      <c r="AJ172" s="408"/>
      <c r="AK172" t="s">
        <v>328</v>
      </c>
      <c r="AL172" s="408"/>
      <c r="AM172" s="408"/>
      <c r="AN172" t="s">
        <v>328</v>
      </c>
      <c r="AP172" t="s">
        <v>328</v>
      </c>
      <c r="AQ172" t="s">
        <v>328</v>
      </c>
      <c r="AR172" t="s">
        <v>258</v>
      </c>
    </row>
    <row r="173" spans="1:44">
      <c r="A173" t="s">
        <v>524</v>
      </c>
      <c r="B173" t="s">
        <v>331</v>
      </c>
      <c r="C173" t="s">
        <v>597</v>
      </c>
      <c r="D173" t="s">
        <v>1180</v>
      </c>
      <c r="E173" t="s">
        <v>1181</v>
      </c>
      <c r="F173" t="s">
        <v>328</v>
      </c>
      <c r="H173" t="s">
        <v>328</v>
      </c>
      <c r="I173" t="s">
        <v>1182</v>
      </c>
      <c r="J173" t="s">
        <v>325</v>
      </c>
      <c r="K173" t="s">
        <v>792</v>
      </c>
      <c r="L173" t="s">
        <v>322</v>
      </c>
      <c r="M173" s="434">
        <v>43929</v>
      </c>
      <c r="N173" t="s">
        <v>337</v>
      </c>
      <c r="O173" s="434">
        <v>44112</v>
      </c>
      <c r="P173" s="434">
        <v>44204</v>
      </c>
      <c r="Q173" s="408"/>
      <c r="R173" t="s">
        <v>1034</v>
      </c>
      <c r="S173" t="s">
        <v>1181</v>
      </c>
      <c r="T173" t="s">
        <v>1183</v>
      </c>
      <c r="U173" t="s">
        <v>328</v>
      </c>
      <c r="V173" s="408"/>
      <c r="W173" t="s">
        <v>329</v>
      </c>
      <c r="X173" t="s">
        <v>321</v>
      </c>
      <c r="Y173" t="s">
        <v>328</v>
      </c>
      <c r="AA173" t="s">
        <v>328</v>
      </c>
      <c r="AB173" s="408"/>
      <c r="AD173" t="s">
        <v>328</v>
      </c>
      <c r="AF173" t="s">
        <v>328</v>
      </c>
      <c r="AG173" s="408"/>
      <c r="AH173" t="s">
        <v>328</v>
      </c>
      <c r="AI173" s="408"/>
      <c r="AJ173" s="408"/>
      <c r="AK173" t="s">
        <v>328</v>
      </c>
      <c r="AL173" s="408"/>
      <c r="AM173" s="408"/>
      <c r="AN173" t="s">
        <v>328</v>
      </c>
      <c r="AP173" t="s">
        <v>328</v>
      </c>
      <c r="AQ173" t="s">
        <v>328</v>
      </c>
      <c r="AR173" t="s">
        <v>258</v>
      </c>
    </row>
    <row r="174" spans="1:44">
      <c r="A174" t="s">
        <v>524</v>
      </c>
      <c r="B174" t="s">
        <v>331</v>
      </c>
      <c r="C174" t="s">
        <v>885</v>
      </c>
      <c r="D174" t="s">
        <v>1184</v>
      </c>
      <c r="E174" t="s">
        <v>1185</v>
      </c>
      <c r="F174" t="s">
        <v>328</v>
      </c>
      <c r="H174" t="s">
        <v>328</v>
      </c>
      <c r="I174" t="s">
        <v>1182</v>
      </c>
      <c r="J174" t="s">
        <v>325</v>
      </c>
      <c r="K174" t="s">
        <v>792</v>
      </c>
      <c r="L174" t="s">
        <v>322</v>
      </c>
      <c r="M174" s="434">
        <v>43929</v>
      </c>
      <c r="N174" t="s">
        <v>337</v>
      </c>
      <c r="O174" s="434">
        <v>44112</v>
      </c>
      <c r="P174" s="434">
        <v>44204</v>
      </c>
      <c r="Q174" s="408"/>
      <c r="R174" t="s">
        <v>1034</v>
      </c>
      <c r="S174" t="s">
        <v>1185</v>
      </c>
      <c r="T174" t="s">
        <v>1186</v>
      </c>
      <c r="U174" t="s">
        <v>328</v>
      </c>
      <c r="V174" s="408"/>
      <c r="W174" t="s">
        <v>329</v>
      </c>
      <c r="X174" t="s">
        <v>321</v>
      </c>
      <c r="Y174" t="s">
        <v>328</v>
      </c>
      <c r="AA174" t="s">
        <v>328</v>
      </c>
      <c r="AB174" s="408"/>
      <c r="AD174" t="s">
        <v>328</v>
      </c>
      <c r="AF174" t="s">
        <v>328</v>
      </c>
      <c r="AG174" s="408"/>
      <c r="AH174" t="s">
        <v>328</v>
      </c>
      <c r="AI174" s="408"/>
      <c r="AJ174" s="408"/>
      <c r="AK174" t="s">
        <v>328</v>
      </c>
      <c r="AL174" s="408"/>
      <c r="AM174" s="408"/>
      <c r="AN174" t="s">
        <v>328</v>
      </c>
      <c r="AP174" t="s">
        <v>328</v>
      </c>
      <c r="AQ174" t="s">
        <v>328</v>
      </c>
      <c r="AR174" t="s">
        <v>258</v>
      </c>
    </row>
    <row r="175" spans="1:44">
      <c r="A175" t="s">
        <v>771</v>
      </c>
      <c r="B175" t="s">
        <v>331</v>
      </c>
      <c r="C175" t="s">
        <v>318</v>
      </c>
      <c r="D175" t="s">
        <v>1187</v>
      </c>
      <c r="E175" t="s">
        <v>1188</v>
      </c>
      <c r="F175" t="s">
        <v>328</v>
      </c>
      <c r="H175" t="s">
        <v>1189</v>
      </c>
      <c r="I175" t="s">
        <v>1169</v>
      </c>
      <c r="J175" t="s">
        <v>325</v>
      </c>
      <c r="K175" t="s">
        <v>680</v>
      </c>
      <c r="L175" t="s">
        <v>322</v>
      </c>
      <c r="M175" s="434">
        <v>43929</v>
      </c>
      <c r="N175" t="s">
        <v>337</v>
      </c>
      <c r="O175" s="434">
        <v>44111</v>
      </c>
      <c r="P175" s="434"/>
      <c r="Q175" s="408"/>
      <c r="R175" t="s">
        <v>1034</v>
      </c>
      <c r="S175" t="s">
        <v>328</v>
      </c>
      <c r="T175" t="s">
        <v>1190</v>
      </c>
      <c r="U175" t="s">
        <v>328</v>
      </c>
      <c r="V175" s="408"/>
      <c r="W175" t="s">
        <v>329</v>
      </c>
      <c r="X175" t="s">
        <v>321</v>
      </c>
      <c r="Y175" t="s">
        <v>328</v>
      </c>
      <c r="AA175" t="s">
        <v>328</v>
      </c>
      <c r="AB175" s="408"/>
      <c r="AD175" t="s">
        <v>328</v>
      </c>
      <c r="AF175" t="s">
        <v>328</v>
      </c>
      <c r="AG175" s="408"/>
      <c r="AH175" t="s">
        <v>328</v>
      </c>
      <c r="AI175" s="408"/>
      <c r="AJ175" s="408"/>
      <c r="AK175" t="s">
        <v>328</v>
      </c>
      <c r="AL175" s="408"/>
      <c r="AM175" s="408"/>
      <c r="AN175" t="s">
        <v>328</v>
      </c>
      <c r="AP175" t="s">
        <v>328</v>
      </c>
      <c r="AQ175" t="s">
        <v>328</v>
      </c>
      <c r="AR175" t="s">
        <v>258</v>
      </c>
    </row>
    <row r="176" spans="1:44">
      <c r="A176" t="s">
        <v>720</v>
      </c>
      <c r="B176" t="s">
        <v>331</v>
      </c>
      <c r="C176" t="s">
        <v>318</v>
      </c>
      <c r="D176" t="s">
        <v>1191</v>
      </c>
      <c r="E176" t="s">
        <v>1192</v>
      </c>
      <c r="F176" t="s">
        <v>321</v>
      </c>
      <c r="G176" t="s">
        <v>322</v>
      </c>
      <c r="H176" t="s">
        <v>1193</v>
      </c>
      <c r="I176" t="s">
        <v>1169</v>
      </c>
      <c r="J176" t="s">
        <v>325</v>
      </c>
      <c r="K176" t="s">
        <v>680</v>
      </c>
      <c r="L176" t="s">
        <v>322</v>
      </c>
      <c r="M176" s="434">
        <v>43929</v>
      </c>
      <c r="N176" t="s">
        <v>337</v>
      </c>
      <c r="O176" s="434">
        <v>44111</v>
      </c>
      <c r="P176" s="434"/>
      <c r="Q176" s="408"/>
      <c r="R176" t="s">
        <v>1034</v>
      </c>
      <c r="S176" t="s">
        <v>1194</v>
      </c>
      <c r="T176" t="s">
        <v>1195</v>
      </c>
      <c r="U176" t="s">
        <v>328</v>
      </c>
      <c r="V176" s="408"/>
      <c r="W176" t="s">
        <v>329</v>
      </c>
      <c r="X176" t="s">
        <v>321</v>
      </c>
      <c r="Y176" t="s">
        <v>328</v>
      </c>
      <c r="AA176" t="s">
        <v>328</v>
      </c>
      <c r="AB176" s="408"/>
      <c r="AD176" t="s">
        <v>328</v>
      </c>
      <c r="AF176" t="s">
        <v>328</v>
      </c>
      <c r="AG176" s="408"/>
      <c r="AH176" t="s">
        <v>328</v>
      </c>
      <c r="AI176" s="408"/>
      <c r="AJ176" s="408"/>
      <c r="AK176" t="s">
        <v>328</v>
      </c>
      <c r="AL176" s="408"/>
      <c r="AM176" s="408"/>
      <c r="AN176" t="s">
        <v>328</v>
      </c>
      <c r="AP176" t="s">
        <v>328</v>
      </c>
      <c r="AQ176" t="s">
        <v>328</v>
      </c>
      <c r="AR176" t="s">
        <v>258</v>
      </c>
    </row>
    <row r="177" spans="1:44">
      <c r="A177" t="s">
        <v>720</v>
      </c>
      <c r="B177" t="s">
        <v>331</v>
      </c>
      <c r="C177" t="s">
        <v>405</v>
      </c>
      <c r="D177" t="s">
        <v>1196</v>
      </c>
      <c r="E177" t="s">
        <v>1197</v>
      </c>
      <c r="F177" t="s">
        <v>328</v>
      </c>
      <c r="H177" t="s">
        <v>328</v>
      </c>
      <c r="I177" t="s">
        <v>1169</v>
      </c>
      <c r="J177" t="s">
        <v>325</v>
      </c>
      <c r="K177" t="s">
        <v>680</v>
      </c>
      <c r="L177" t="s">
        <v>322</v>
      </c>
      <c r="M177" s="434">
        <v>43929</v>
      </c>
      <c r="N177" t="s">
        <v>337</v>
      </c>
      <c r="O177" s="434">
        <v>44111</v>
      </c>
      <c r="P177" s="434"/>
      <c r="Q177" s="408"/>
      <c r="R177" t="s">
        <v>1034</v>
      </c>
      <c r="S177" t="s">
        <v>1197</v>
      </c>
      <c r="T177" t="s">
        <v>1198</v>
      </c>
      <c r="U177" t="s">
        <v>328</v>
      </c>
      <c r="V177" s="408"/>
      <c r="W177" t="s">
        <v>329</v>
      </c>
      <c r="X177" t="s">
        <v>321</v>
      </c>
      <c r="Y177" t="s">
        <v>328</v>
      </c>
      <c r="AA177" t="s">
        <v>328</v>
      </c>
      <c r="AB177" s="408"/>
      <c r="AD177" t="s">
        <v>328</v>
      </c>
      <c r="AF177" t="s">
        <v>328</v>
      </c>
      <c r="AG177" s="408"/>
      <c r="AH177" t="s">
        <v>328</v>
      </c>
      <c r="AI177" s="408"/>
      <c r="AJ177" s="408"/>
      <c r="AK177" t="s">
        <v>328</v>
      </c>
      <c r="AL177" s="408"/>
      <c r="AM177" s="408"/>
      <c r="AN177" t="s">
        <v>328</v>
      </c>
      <c r="AP177" t="s">
        <v>328</v>
      </c>
      <c r="AQ177" t="s">
        <v>328</v>
      </c>
      <c r="AR177" t="s">
        <v>258</v>
      </c>
    </row>
    <row r="178" spans="1:44">
      <c r="A178" t="s">
        <v>884</v>
      </c>
      <c r="B178" t="s">
        <v>331</v>
      </c>
      <c r="C178" t="s">
        <v>597</v>
      </c>
      <c r="D178" t="s">
        <v>1199</v>
      </c>
      <c r="E178" t="s">
        <v>1200</v>
      </c>
      <c r="F178" t="s">
        <v>328</v>
      </c>
      <c r="H178" t="s">
        <v>328</v>
      </c>
      <c r="I178" t="s">
        <v>1201</v>
      </c>
      <c r="J178" t="s">
        <v>325</v>
      </c>
      <c r="K178" t="s">
        <v>374</v>
      </c>
      <c r="L178" t="s">
        <v>322</v>
      </c>
      <c r="M178" s="434">
        <v>43929</v>
      </c>
      <c r="N178" t="s">
        <v>337</v>
      </c>
      <c r="O178" s="434">
        <v>44112</v>
      </c>
      <c r="P178" s="434"/>
      <c r="Q178" s="408"/>
      <c r="R178" t="s">
        <v>1034</v>
      </c>
      <c r="S178" t="s">
        <v>1202</v>
      </c>
      <c r="T178" t="s">
        <v>1203</v>
      </c>
      <c r="U178" t="s">
        <v>328</v>
      </c>
      <c r="V178" s="408"/>
      <c r="W178" t="s">
        <v>329</v>
      </c>
      <c r="X178" t="s">
        <v>321</v>
      </c>
      <c r="Y178" t="s">
        <v>328</v>
      </c>
      <c r="AA178" t="s">
        <v>328</v>
      </c>
      <c r="AB178" s="408"/>
      <c r="AD178" t="s">
        <v>328</v>
      </c>
      <c r="AF178" t="s">
        <v>328</v>
      </c>
      <c r="AG178" s="408"/>
      <c r="AH178" t="s">
        <v>328</v>
      </c>
      <c r="AI178" s="408"/>
      <c r="AJ178" s="408"/>
      <c r="AK178" t="s">
        <v>328</v>
      </c>
      <c r="AL178" s="408"/>
      <c r="AM178" s="408"/>
      <c r="AN178" t="s">
        <v>328</v>
      </c>
      <c r="AP178" t="s">
        <v>328</v>
      </c>
      <c r="AQ178" t="s">
        <v>328</v>
      </c>
      <c r="AR178" t="s">
        <v>258</v>
      </c>
    </row>
    <row r="179" spans="1:44">
      <c r="A179" t="s">
        <v>884</v>
      </c>
      <c r="B179" t="s">
        <v>331</v>
      </c>
      <c r="C179" t="s">
        <v>318</v>
      </c>
      <c r="D179" t="s">
        <v>1204</v>
      </c>
      <c r="E179" t="s">
        <v>1205</v>
      </c>
      <c r="F179" t="s">
        <v>321</v>
      </c>
      <c r="G179" t="s">
        <v>322</v>
      </c>
      <c r="H179" t="s">
        <v>1206</v>
      </c>
      <c r="I179" t="s">
        <v>1207</v>
      </c>
      <c r="J179" t="s">
        <v>325</v>
      </c>
      <c r="K179" t="s">
        <v>522</v>
      </c>
      <c r="L179" t="s">
        <v>322</v>
      </c>
      <c r="M179" s="434">
        <v>43929</v>
      </c>
      <c r="N179" t="s">
        <v>337</v>
      </c>
      <c r="O179" s="434">
        <v>44294</v>
      </c>
      <c r="P179" s="434"/>
      <c r="Q179" s="408"/>
      <c r="R179" t="s">
        <v>1034</v>
      </c>
      <c r="S179" t="s">
        <v>1205</v>
      </c>
      <c r="T179" t="s">
        <v>1208</v>
      </c>
      <c r="U179" t="s">
        <v>328</v>
      </c>
      <c r="V179" s="408"/>
      <c r="W179" t="s">
        <v>329</v>
      </c>
      <c r="X179" t="s">
        <v>321</v>
      </c>
      <c r="Y179" t="s">
        <v>328</v>
      </c>
      <c r="AA179" t="s">
        <v>328</v>
      </c>
      <c r="AB179" s="408"/>
      <c r="AD179" t="s">
        <v>328</v>
      </c>
      <c r="AF179" t="s">
        <v>328</v>
      </c>
      <c r="AG179" s="408"/>
      <c r="AH179" t="s">
        <v>328</v>
      </c>
      <c r="AI179" s="408"/>
      <c r="AJ179" s="408"/>
      <c r="AK179" t="s">
        <v>328</v>
      </c>
      <c r="AL179" s="408"/>
      <c r="AM179" s="408"/>
      <c r="AN179" t="s">
        <v>328</v>
      </c>
      <c r="AP179" t="s">
        <v>328</v>
      </c>
      <c r="AQ179" t="s">
        <v>328</v>
      </c>
      <c r="AR179" t="s">
        <v>258</v>
      </c>
    </row>
    <row r="180" spans="1:44">
      <c r="A180" t="s">
        <v>710</v>
      </c>
      <c r="B180" t="s">
        <v>331</v>
      </c>
      <c r="C180" t="s">
        <v>345</v>
      </c>
      <c r="D180" t="s">
        <v>1209</v>
      </c>
      <c r="E180" t="s">
        <v>1210</v>
      </c>
      <c r="F180" t="s">
        <v>321</v>
      </c>
      <c r="G180" t="s">
        <v>322</v>
      </c>
      <c r="H180" t="s">
        <v>328</v>
      </c>
      <c r="I180" t="s">
        <v>1201</v>
      </c>
      <c r="J180" t="s">
        <v>325</v>
      </c>
      <c r="K180" t="s">
        <v>374</v>
      </c>
      <c r="L180" t="s">
        <v>322</v>
      </c>
      <c r="M180" s="434">
        <v>43929</v>
      </c>
      <c r="N180" t="s">
        <v>337</v>
      </c>
      <c r="O180" s="434">
        <v>44112</v>
      </c>
      <c r="P180" s="434"/>
      <c r="Q180" s="408"/>
      <c r="R180" t="s">
        <v>1034</v>
      </c>
      <c r="S180" t="s">
        <v>1210</v>
      </c>
      <c r="T180" t="s">
        <v>1211</v>
      </c>
      <c r="U180" t="s">
        <v>328</v>
      </c>
      <c r="V180" s="408"/>
      <c r="W180" t="s">
        <v>329</v>
      </c>
      <c r="X180" t="s">
        <v>321</v>
      </c>
      <c r="Y180" t="s">
        <v>328</v>
      </c>
      <c r="AA180" t="s">
        <v>328</v>
      </c>
      <c r="AB180" s="408"/>
      <c r="AD180" t="s">
        <v>328</v>
      </c>
      <c r="AF180" t="s">
        <v>328</v>
      </c>
      <c r="AG180" s="408"/>
      <c r="AH180" t="s">
        <v>328</v>
      </c>
      <c r="AI180" s="408"/>
      <c r="AJ180" s="408"/>
      <c r="AK180" t="s">
        <v>328</v>
      </c>
      <c r="AL180" s="408"/>
      <c r="AM180" s="408"/>
      <c r="AN180" t="s">
        <v>328</v>
      </c>
      <c r="AP180" t="s">
        <v>328</v>
      </c>
      <c r="AQ180" t="s">
        <v>328</v>
      </c>
      <c r="AR180" t="s">
        <v>258</v>
      </c>
    </row>
    <row r="181" spans="1:44">
      <c r="A181" t="s">
        <v>710</v>
      </c>
      <c r="B181" t="s">
        <v>331</v>
      </c>
      <c r="C181" t="s">
        <v>471</v>
      </c>
      <c r="D181" t="s">
        <v>1212</v>
      </c>
      <c r="E181" t="s">
        <v>1213</v>
      </c>
      <c r="F181" t="s">
        <v>321</v>
      </c>
      <c r="G181" t="s">
        <v>322</v>
      </c>
      <c r="H181" t="s">
        <v>328</v>
      </c>
      <c r="I181" t="s">
        <v>1201</v>
      </c>
      <c r="J181" t="s">
        <v>325</v>
      </c>
      <c r="K181" t="s">
        <v>374</v>
      </c>
      <c r="L181" t="s">
        <v>322</v>
      </c>
      <c r="M181" s="434">
        <v>43929</v>
      </c>
      <c r="N181" t="s">
        <v>337</v>
      </c>
      <c r="O181" s="434">
        <v>44112</v>
      </c>
      <c r="P181" s="434"/>
      <c r="Q181" s="408"/>
      <c r="R181" t="s">
        <v>1034</v>
      </c>
      <c r="S181" t="s">
        <v>1213</v>
      </c>
      <c r="T181" t="s">
        <v>1214</v>
      </c>
      <c r="U181" t="s">
        <v>328</v>
      </c>
      <c r="V181" s="408"/>
      <c r="W181" t="s">
        <v>329</v>
      </c>
      <c r="X181" t="s">
        <v>321</v>
      </c>
      <c r="Y181" t="s">
        <v>328</v>
      </c>
      <c r="AA181" t="s">
        <v>328</v>
      </c>
      <c r="AB181" s="408"/>
      <c r="AD181" t="s">
        <v>328</v>
      </c>
      <c r="AF181" t="s">
        <v>328</v>
      </c>
      <c r="AG181" s="408"/>
      <c r="AH181" t="s">
        <v>328</v>
      </c>
      <c r="AI181" s="408"/>
      <c r="AJ181" s="408"/>
      <c r="AK181" t="s">
        <v>328</v>
      </c>
      <c r="AL181" s="408"/>
      <c r="AM181" s="408"/>
      <c r="AN181" t="s">
        <v>328</v>
      </c>
      <c r="AP181" t="s">
        <v>328</v>
      </c>
      <c r="AQ181" t="s">
        <v>328</v>
      </c>
      <c r="AR181" t="s">
        <v>258</v>
      </c>
    </row>
    <row r="182" spans="1:44">
      <c r="A182" t="s">
        <v>710</v>
      </c>
      <c r="B182" t="s">
        <v>331</v>
      </c>
      <c r="C182" t="s">
        <v>318</v>
      </c>
      <c r="D182" t="s">
        <v>1215</v>
      </c>
      <c r="E182" t="s">
        <v>1216</v>
      </c>
      <c r="F182" t="s">
        <v>321</v>
      </c>
      <c r="G182" t="s">
        <v>322</v>
      </c>
      <c r="H182" t="s">
        <v>1217</v>
      </c>
      <c r="I182" t="s">
        <v>555</v>
      </c>
      <c r="J182" t="s">
        <v>325</v>
      </c>
      <c r="K182" t="s">
        <v>1218</v>
      </c>
      <c r="L182" t="s">
        <v>322</v>
      </c>
      <c r="M182" s="434">
        <v>43929</v>
      </c>
      <c r="N182" t="s">
        <v>328</v>
      </c>
      <c r="O182" s="434">
        <v>44112</v>
      </c>
      <c r="P182" s="434">
        <v>44316</v>
      </c>
      <c r="Q182" s="408"/>
      <c r="R182" t="s">
        <v>1034</v>
      </c>
      <c r="S182" t="s">
        <v>1219</v>
      </c>
      <c r="T182" t="s">
        <v>1220</v>
      </c>
      <c r="U182" t="s">
        <v>328</v>
      </c>
      <c r="V182" s="408"/>
      <c r="W182" t="s">
        <v>329</v>
      </c>
      <c r="X182" t="s">
        <v>321</v>
      </c>
      <c r="Y182" t="s">
        <v>328</v>
      </c>
      <c r="AA182" t="s">
        <v>328</v>
      </c>
      <c r="AB182" s="408"/>
      <c r="AD182" t="s">
        <v>328</v>
      </c>
      <c r="AF182" t="s">
        <v>328</v>
      </c>
      <c r="AG182" s="408"/>
      <c r="AH182" t="s">
        <v>328</v>
      </c>
      <c r="AI182" s="408"/>
      <c r="AJ182" s="408"/>
      <c r="AK182" t="s">
        <v>328</v>
      </c>
      <c r="AL182" s="408"/>
      <c r="AM182" s="408"/>
      <c r="AN182" t="s">
        <v>328</v>
      </c>
      <c r="AP182" t="s">
        <v>328</v>
      </c>
      <c r="AQ182" t="s">
        <v>328</v>
      </c>
      <c r="AR182" t="s">
        <v>258</v>
      </c>
    </row>
    <row r="183" spans="1:44">
      <c r="A183" t="s">
        <v>878</v>
      </c>
      <c r="B183" t="s">
        <v>331</v>
      </c>
      <c r="C183" t="s">
        <v>752</v>
      </c>
      <c r="D183" t="s">
        <v>1221</v>
      </c>
      <c r="E183" t="s">
        <v>1222</v>
      </c>
      <c r="F183" t="s">
        <v>328</v>
      </c>
      <c r="H183" t="s">
        <v>328</v>
      </c>
      <c r="I183" t="s">
        <v>1223</v>
      </c>
      <c r="J183" t="s">
        <v>325</v>
      </c>
      <c r="K183" t="s">
        <v>742</v>
      </c>
      <c r="L183" t="s">
        <v>322</v>
      </c>
      <c r="M183" s="434">
        <v>43929</v>
      </c>
      <c r="N183" t="s">
        <v>337</v>
      </c>
      <c r="O183" s="434">
        <v>44082</v>
      </c>
      <c r="P183" s="434"/>
      <c r="Q183" s="408"/>
      <c r="R183" t="s">
        <v>1034</v>
      </c>
      <c r="S183" t="s">
        <v>1222</v>
      </c>
      <c r="T183" t="s">
        <v>1224</v>
      </c>
      <c r="U183" t="s">
        <v>328</v>
      </c>
      <c r="V183" s="408"/>
      <c r="W183" t="s">
        <v>329</v>
      </c>
      <c r="X183" t="s">
        <v>321</v>
      </c>
      <c r="Y183" t="s">
        <v>328</v>
      </c>
      <c r="AA183" t="s">
        <v>328</v>
      </c>
      <c r="AB183" s="408"/>
      <c r="AD183" t="s">
        <v>328</v>
      </c>
      <c r="AF183" t="s">
        <v>328</v>
      </c>
      <c r="AG183" s="408"/>
      <c r="AH183" t="s">
        <v>328</v>
      </c>
      <c r="AI183" s="408"/>
      <c r="AJ183" s="408"/>
      <c r="AK183" t="s">
        <v>328</v>
      </c>
      <c r="AL183" s="408"/>
      <c r="AM183" s="408"/>
      <c r="AN183" t="s">
        <v>328</v>
      </c>
      <c r="AP183" t="s">
        <v>328</v>
      </c>
      <c r="AQ183" t="s">
        <v>328</v>
      </c>
      <c r="AR183" t="s">
        <v>258</v>
      </c>
    </row>
    <row r="184" spans="1:44">
      <c r="A184" t="s">
        <v>878</v>
      </c>
      <c r="B184" t="s">
        <v>331</v>
      </c>
      <c r="C184" t="s">
        <v>318</v>
      </c>
      <c r="D184" t="s">
        <v>1225</v>
      </c>
      <c r="E184" t="s">
        <v>1226</v>
      </c>
      <c r="F184" t="s">
        <v>328</v>
      </c>
      <c r="H184" t="s">
        <v>1227</v>
      </c>
      <c r="I184" t="s">
        <v>1201</v>
      </c>
      <c r="J184" t="s">
        <v>325</v>
      </c>
      <c r="K184" t="s">
        <v>374</v>
      </c>
      <c r="L184" t="s">
        <v>322</v>
      </c>
      <c r="M184" s="434">
        <v>43929</v>
      </c>
      <c r="N184" t="s">
        <v>337</v>
      </c>
      <c r="O184" s="434">
        <v>44112</v>
      </c>
      <c r="P184" s="434"/>
      <c r="Q184" s="408"/>
      <c r="R184" t="s">
        <v>1034</v>
      </c>
      <c r="S184" t="s">
        <v>1226</v>
      </c>
      <c r="T184" t="s">
        <v>1228</v>
      </c>
      <c r="U184" t="s">
        <v>328</v>
      </c>
      <c r="V184" s="408"/>
      <c r="W184" t="s">
        <v>329</v>
      </c>
      <c r="X184" t="s">
        <v>321</v>
      </c>
      <c r="Y184" t="s">
        <v>328</v>
      </c>
      <c r="AA184" t="s">
        <v>328</v>
      </c>
      <c r="AB184" s="408"/>
      <c r="AD184" t="s">
        <v>328</v>
      </c>
      <c r="AF184" t="s">
        <v>328</v>
      </c>
      <c r="AG184" s="408"/>
      <c r="AH184" t="s">
        <v>328</v>
      </c>
      <c r="AI184" s="408"/>
      <c r="AJ184" s="408"/>
      <c r="AK184" t="s">
        <v>328</v>
      </c>
      <c r="AL184" s="408"/>
      <c r="AM184" s="408"/>
      <c r="AN184" t="s">
        <v>328</v>
      </c>
      <c r="AP184" t="s">
        <v>328</v>
      </c>
      <c r="AQ184" t="s">
        <v>328</v>
      </c>
      <c r="AR184" t="s">
        <v>258</v>
      </c>
    </row>
    <row r="185" spans="1:44">
      <c r="A185" t="s">
        <v>878</v>
      </c>
      <c r="B185" t="s">
        <v>331</v>
      </c>
      <c r="C185" t="s">
        <v>345</v>
      </c>
      <c r="D185" t="s">
        <v>1229</v>
      </c>
      <c r="E185" t="s">
        <v>1230</v>
      </c>
      <c r="F185" t="s">
        <v>328</v>
      </c>
      <c r="H185" t="s">
        <v>328</v>
      </c>
      <c r="I185" t="s">
        <v>1201</v>
      </c>
      <c r="J185" t="s">
        <v>325</v>
      </c>
      <c r="K185" t="s">
        <v>374</v>
      </c>
      <c r="L185" t="s">
        <v>322</v>
      </c>
      <c r="M185" s="434">
        <v>43929</v>
      </c>
      <c r="N185" t="s">
        <v>337</v>
      </c>
      <c r="O185" s="434">
        <v>44112</v>
      </c>
      <c r="P185" s="434"/>
      <c r="Q185" s="408"/>
      <c r="R185" t="s">
        <v>1034</v>
      </c>
      <c r="S185" t="s">
        <v>1230</v>
      </c>
      <c r="T185" t="s">
        <v>1231</v>
      </c>
      <c r="U185" t="s">
        <v>328</v>
      </c>
      <c r="V185" s="408"/>
      <c r="W185" t="s">
        <v>329</v>
      </c>
      <c r="X185" t="s">
        <v>321</v>
      </c>
      <c r="Y185" t="s">
        <v>328</v>
      </c>
      <c r="AA185" t="s">
        <v>328</v>
      </c>
      <c r="AB185" s="408"/>
      <c r="AD185" t="s">
        <v>328</v>
      </c>
      <c r="AF185" t="s">
        <v>328</v>
      </c>
      <c r="AG185" s="408"/>
      <c r="AH185" t="s">
        <v>328</v>
      </c>
      <c r="AI185" s="408"/>
      <c r="AJ185" s="408"/>
      <c r="AK185" t="s">
        <v>328</v>
      </c>
      <c r="AL185" s="408"/>
      <c r="AM185" s="408"/>
      <c r="AN185" t="s">
        <v>328</v>
      </c>
      <c r="AP185" t="s">
        <v>328</v>
      </c>
      <c r="AQ185" t="s">
        <v>328</v>
      </c>
      <c r="AR185" t="s">
        <v>258</v>
      </c>
    </row>
    <row r="186" spans="1:44">
      <c r="A186" t="s">
        <v>878</v>
      </c>
      <c r="B186" t="s">
        <v>331</v>
      </c>
      <c r="C186" t="s">
        <v>471</v>
      </c>
      <c r="D186" t="s">
        <v>1232</v>
      </c>
      <c r="E186" t="s">
        <v>1233</v>
      </c>
      <c r="F186" t="s">
        <v>328</v>
      </c>
      <c r="H186" t="s">
        <v>328</v>
      </c>
      <c r="I186" t="s">
        <v>1201</v>
      </c>
      <c r="J186" t="s">
        <v>325</v>
      </c>
      <c r="K186" t="s">
        <v>374</v>
      </c>
      <c r="L186" t="s">
        <v>322</v>
      </c>
      <c r="M186" s="434">
        <v>43929</v>
      </c>
      <c r="N186" t="s">
        <v>337</v>
      </c>
      <c r="O186" s="434">
        <v>44112</v>
      </c>
      <c r="P186" s="434"/>
      <c r="Q186" s="408"/>
      <c r="R186" t="s">
        <v>1034</v>
      </c>
      <c r="S186" t="s">
        <v>1233</v>
      </c>
      <c r="T186" t="s">
        <v>328</v>
      </c>
      <c r="U186" t="s">
        <v>328</v>
      </c>
      <c r="V186" s="408"/>
      <c r="W186" t="s">
        <v>329</v>
      </c>
      <c r="X186" t="s">
        <v>321</v>
      </c>
      <c r="Y186" t="s">
        <v>328</v>
      </c>
      <c r="AA186" t="s">
        <v>328</v>
      </c>
      <c r="AB186" s="408"/>
      <c r="AD186" t="s">
        <v>328</v>
      </c>
      <c r="AF186" t="s">
        <v>328</v>
      </c>
      <c r="AG186" s="408"/>
      <c r="AH186" t="s">
        <v>328</v>
      </c>
      <c r="AI186" s="408"/>
      <c r="AJ186" s="408"/>
      <c r="AK186" t="s">
        <v>328</v>
      </c>
      <c r="AL186" s="408"/>
      <c r="AM186" s="408"/>
      <c r="AN186" t="s">
        <v>328</v>
      </c>
      <c r="AP186" t="s">
        <v>328</v>
      </c>
      <c r="AQ186" t="s">
        <v>328</v>
      </c>
      <c r="AR186" t="s">
        <v>258</v>
      </c>
    </row>
    <row r="187" spans="1:44">
      <c r="A187" t="s">
        <v>878</v>
      </c>
      <c r="B187" t="s">
        <v>331</v>
      </c>
      <c r="C187" t="s">
        <v>405</v>
      </c>
      <c r="D187" t="s">
        <v>1234</v>
      </c>
      <c r="E187" t="s">
        <v>1235</v>
      </c>
      <c r="F187" t="s">
        <v>321</v>
      </c>
      <c r="G187" t="s">
        <v>322</v>
      </c>
      <c r="H187" t="s">
        <v>328</v>
      </c>
      <c r="I187" t="s">
        <v>1201</v>
      </c>
      <c r="J187" t="s">
        <v>325</v>
      </c>
      <c r="K187" t="s">
        <v>374</v>
      </c>
      <c r="L187" t="s">
        <v>322</v>
      </c>
      <c r="M187" s="434">
        <v>43929</v>
      </c>
      <c r="N187" t="s">
        <v>337</v>
      </c>
      <c r="O187" s="434">
        <v>44112</v>
      </c>
      <c r="P187" s="434"/>
      <c r="Q187" s="408"/>
      <c r="R187" t="s">
        <v>1034</v>
      </c>
      <c r="S187" t="s">
        <v>1235</v>
      </c>
      <c r="T187" t="s">
        <v>1236</v>
      </c>
      <c r="U187" t="s">
        <v>328</v>
      </c>
      <c r="V187" s="408"/>
      <c r="W187" t="s">
        <v>329</v>
      </c>
      <c r="X187" t="s">
        <v>321</v>
      </c>
      <c r="Y187" t="s">
        <v>328</v>
      </c>
      <c r="AA187" t="s">
        <v>328</v>
      </c>
      <c r="AB187" s="408"/>
      <c r="AD187" t="s">
        <v>328</v>
      </c>
      <c r="AF187" t="s">
        <v>328</v>
      </c>
      <c r="AG187" s="408"/>
      <c r="AH187" t="s">
        <v>328</v>
      </c>
      <c r="AI187" s="408"/>
      <c r="AJ187" s="408"/>
      <c r="AK187" t="s">
        <v>328</v>
      </c>
      <c r="AL187" s="408"/>
      <c r="AM187" s="408"/>
      <c r="AN187" t="s">
        <v>328</v>
      </c>
      <c r="AP187" t="s">
        <v>328</v>
      </c>
      <c r="AQ187" t="s">
        <v>328</v>
      </c>
      <c r="AR187" t="s">
        <v>258</v>
      </c>
    </row>
    <row r="188" spans="1:44">
      <c r="A188" t="s">
        <v>615</v>
      </c>
      <c r="B188" t="s">
        <v>331</v>
      </c>
      <c r="C188" t="s">
        <v>405</v>
      </c>
      <c r="D188" t="s">
        <v>1237</v>
      </c>
      <c r="E188" t="s">
        <v>1238</v>
      </c>
      <c r="F188" t="s">
        <v>321</v>
      </c>
      <c r="G188" t="s">
        <v>322</v>
      </c>
      <c r="H188" t="s">
        <v>328</v>
      </c>
      <c r="I188" t="s">
        <v>1239</v>
      </c>
      <c r="J188" t="s">
        <v>325</v>
      </c>
      <c r="K188" t="s">
        <v>787</v>
      </c>
      <c r="L188" t="s">
        <v>322</v>
      </c>
      <c r="M188" s="434">
        <v>43929</v>
      </c>
      <c r="N188" t="s">
        <v>337</v>
      </c>
      <c r="O188" s="434">
        <v>44173</v>
      </c>
      <c r="P188" s="434"/>
      <c r="Q188" s="408"/>
      <c r="R188" t="s">
        <v>1034</v>
      </c>
      <c r="S188" t="s">
        <v>1238</v>
      </c>
      <c r="T188" t="s">
        <v>1240</v>
      </c>
      <c r="U188" t="s">
        <v>328</v>
      </c>
      <c r="V188" s="408"/>
      <c r="W188" t="s">
        <v>329</v>
      </c>
      <c r="X188" t="s">
        <v>321</v>
      </c>
      <c r="Y188" t="s">
        <v>328</v>
      </c>
      <c r="AA188" t="s">
        <v>328</v>
      </c>
      <c r="AB188" s="408"/>
      <c r="AD188" t="s">
        <v>328</v>
      </c>
      <c r="AF188" t="s">
        <v>328</v>
      </c>
      <c r="AG188" s="408"/>
      <c r="AH188" t="s">
        <v>328</v>
      </c>
      <c r="AI188" s="408"/>
      <c r="AJ188" s="408"/>
      <c r="AK188" t="s">
        <v>328</v>
      </c>
      <c r="AL188" s="408"/>
      <c r="AM188" s="408"/>
      <c r="AN188" t="s">
        <v>328</v>
      </c>
      <c r="AP188" t="s">
        <v>328</v>
      </c>
      <c r="AQ188" t="s">
        <v>328</v>
      </c>
      <c r="AR188" t="s">
        <v>258</v>
      </c>
    </row>
    <row r="189" spans="1:44">
      <c r="A189" t="s">
        <v>615</v>
      </c>
      <c r="B189" t="s">
        <v>331</v>
      </c>
      <c r="C189" t="s">
        <v>345</v>
      </c>
      <c r="D189" t="s">
        <v>1241</v>
      </c>
      <c r="E189" t="s">
        <v>1242</v>
      </c>
      <c r="F189" t="s">
        <v>328</v>
      </c>
      <c r="H189" t="s">
        <v>328</v>
      </c>
      <c r="I189" t="s">
        <v>1239</v>
      </c>
      <c r="J189" t="s">
        <v>325</v>
      </c>
      <c r="K189" t="s">
        <v>787</v>
      </c>
      <c r="L189" t="s">
        <v>322</v>
      </c>
      <c r="M189" s="434">
        <v>43929</v>
      </c>
      <c r="N189" t="s">
        <v>337</v>
      </c>
      <c r="O189" s="434">
        <v>44173</v>
      </c>
      <c r="P189" s="434"/>
      <c r="Q189" s="408"/>
      <c r="R189" t="s">
        <v>1034</v>
      </c>
      <c r="S189" t="s">
        <v>1242</v>
      </c>
      <c r="T189" t="s">
        <v>1243</v>
      </c>
      <c r="U189" t="s">
        <v>328</v>
      </c>
      <c r="V189" s="408"/>
      <c r="W189" t="s">
        <v>329</v>
      </c>
      <c r="X189" t="s">
        <v>321</v>
      </c>
      <c r="Y189" t="s">
        <v>328</v>
      </c>
      <c r="AA189" t="s">
        <v>328</v>
      </c>
      <c r="AB189" s="408"/>
      <c r="AD189" t="s">
        <v>328</v>
      </c>
      <c r="AF189" t="s">
        <v>328</v>
      </c>
      <c r="AG189" s="408"/>
      <c r="AH189" t="s">
        <v>328</v>
      </c>
      <c r="AI189" s="408"/>
      <c r="AJ189" s="408"/>
      <c r="AK189" t="s">
        <v>328</v>
      </c>
      <c r="AL189" s="408"/>
      <c r="AM189" s="408"/>
      <c r="AN189" t="s">
        <v>328</v>
      </c>
      <c r="AP189" t="s">
        <v>328</v>
      </c>
      <c r="AQ189" t="s">
        <v>328</v>
      </c>
      <c r="AR189" t="s">
        <v>258</v>
      </c>
    </row>
    <row r="190" spans="1:44">
      <c r="A190" t="s">
        <v>615</v>
      </c>
      <c r="B190" t="s">
        <v>331</v>
      </c>
      <c r="C190" t="s">
        <v>616</v>
      </c>
      <c r="D190" t="s">
        <v>1244</v>
      </c>
      <c r="E190" t="s">
        <v>1245</v>
      </c>
      <c r="F190" t="s">
        <v>328</v>
      </c>
      <c r="H190" t="s">
        <v>328</v>
      </c>
      <c r="I190" t="s">
        <v>1239</v>
      </c>
      <c r="J190" t="s">
        <v>325</v>
      </c>
      <c r="K190" t="s">
        <v>787</v>
      </c>
      <c r="L190" t="s">
        <v>322</v>
      </c>
      <c r="M190" s="434">
        <v>43929</v>
      </c>
      <c r="N190" t="s">
        <v>337</v>
      </c>
      <c r="O190" s="434">
        <v>44173</v>
      </c>
      <c r="P190" s="434"/>
      <c r="Q190" s="408"/>
      <c r="R190" t="s">
        <v>1034</v>
      </c>
      <c r="S190" t="s">
        <v>1246</v>
      </c>
      <c r="T190" t="s">
        <v>1247</v>
      </c>
      <c r="U190" t="s">
        <v>328</v>
      </c>
      <c r="V190" s="408"/>
      <c r="W190" t="s">
        <v>329</v>
      </c>
      <c r="X190" t="s">
        <v>321</v>
      </c>
      <c r="Y190" t="s">
        <v>328</v>
      </c>
      <c r="AA190" t="s">
        <v>328</v>
      </c>
      <c r="AB190" s="408"/>
      <c r="AD190" t="s">
        <v>328</v>
      </c>
      <c r="AF190" t="s">
        <v>328</v>
      </c>
      <c r="AG190" s="408"/>
      <c r="AH190" t="s">
        <v>328</v>
      </c>
      <c r="AI190" s="408"/>
      <c r="AJ190" s="408"/>
      <c r="AK190" t="s">
        <v>328</v>
      </c>
      <c r="AL190" s="408"/>
      <c r="AM190" s="408"/>
      <c r="AN190" t="s">
        <v>328</v>
      </c>
      <c r="AP190" t="s">
        <v>328</v>
      </c>
      <c r="AQ190" t="s">
        <v>328</v>
      </c>
      <c r="AR190" t="s">
        <v>258</v>
      </c>
    </row>
    <row r="191" spans="1:44">
      <c r="A191" t="s">
        <v>434</v>
      </c>
      <c r="B191" t="s">
        <v>331</v>
      </c>
      <c r="C191" t="s">
        <v>803</v>
      </c>
      <c r="D191" t="s">
        <v>1248</v>
      </c>
      <c r="E191" t="s">
        <v>1249</v>
      </c>
      <c r="F191" t="s">
        <v>321</v>
      </c>
      <c r="G191" t="s">
        <v>322</v>
      </c>
      <c r="H191" t="s">
        <v>328</v>
      </c>
      <c r="I191" t="s">
        <v>1201</v>
      </c>
      <c r="J191" t="s">
        <v>325</v>
      </c>
      <c r="K191" t="s">
        <v>374</v>
      </c>
      <c r="L191" t="s">
        <v>322</v>
      </c>
      <c r="M191" s="434">
        <v>43929</v>
      </c>
      <c r="N191" t="s">
        <v>337</v>
      </c>
      <c r="O191" s="434">
        <v>44112</v>
      </c>
      <c r="P191" s="434"/>
      <c r="Q191" s="408"/>
      <c r="R191" t="s">
        <v>1034</v>
      </c>
      <c r="S191" t="s">
        <v>1250</v>
      </c>
      <c r="T191" t="s">
        <v>1251</v>
      </c>
      <c r="U191" t="s">
        <v>328</v>
      </c>
      <c r="V191" s="408"/>
      <c r="W191" t="s">
        <v>329</v>
      </c>
      <c r="X191" t="s">
        <v>321</v>
      </c>
      <c r="Y191" t="s">
        <v>328</v>
      </c>
      <c r="AA191" t="s">
        <v>328</v>
      </c>
      <c r="AB191" s="408"/>
      <c r="AD191" t="s">
        <v>328</v>
      </c>
      <c r="AF191" t="s">
        <v>328</v>
      </c>
      <c r="AG191" s="408"/>
      <c r="AH191" t="s">
        <v>328</v>
      </c>
      <c r="AI191" s="408"/>
      <c r="AJ191" s="408"/>
      <c r="AK191" t="s">
        <v>328</v>
      </c>
      <c r="AL191" s="408"/>
      <c r="AM191" s="408"/>
      <c r="AN191" t="s">
        <v>328</v>
      </c>
      <c r="AP191" t="s">
        <v>328</v>
      </c>
      <c r="AQ191" t="s">
        <v>328</v>
      </c>
      <c r="AR191" t="s">
        <v>258</v>
      </c>
    </row>
    <row r="192" spans="1:44">
      <c r="A192" t="s">
        <v>832</v>
      </c>
      <c r="B192" t="s">
        <v>331</v>
      </c>
      <c r="C192" t="s">
        <v>352</v>
      </c>
      <c r="D192" t="s">
        <v>1252</v>
      </c>
      <c r="E192" t="s">
        <v>1253</v>
      </c>
      <c r="F192" t="s">
        <v>258</v>
      </c>
      <c r="G192" t="s">
        <v>322</v>
      </c>
      <c r="H192" t="s">
        <v>328</v>
      </c>
      <c r="I192" t="s">
        <v>1254</v>
      </c>
      <c r="J192" t="s">
        <v>325</v>
      </c>
      <c r="K192" t="s">
        <v>1255</v>
      </c>
      <c r="L192" t="s">
        <v>322</v>
      </c>
      <c r="M192" s="434">
        <v>43924</v>
      </c>
      <c r="N192" t="s">
        <v>337</v>
      </c>
      <c r="O192" s="434">
        <v>44167</v>
      </c>
      <c r="P192" s="434"/>
      <c r="Q192" s="408"/>
      <c r="R192" t="s">
        <v>1034</v>
      </c>
      <c r="S192" t="s">
        <v>1253</v>
      </c>
      <c r="T192" t="s">
        <v>328</v>
      </c>
      <c r="U192" t="s">
        <v>328</v>
      </c>
      <c r="V192" s="408"/>
      <c r="W192" t="s">
        <v>329</v>
      </c>
      <c r="X192" t="s">
        <v>321</v>
      </c>
      <c r="Y192" t="s">
        <v>328</v>
      </c>
      <c r="AA192" t="s">
        <v>328</v>
      </c>
      <c r="AB192" s="408"/>
      <c r="AD192" t="s">
        <v>328</v>
      </c>
      <c r="AF192" t="s">
        <v>328</v>
      </c>
      <c r="AG192" s="408"/>
      <c r="AH192" t="s">
        <v>328</v>
      </c>
      <c r="AI192" s="408"/>
      <c r="AJ192" s="408"/>
      <c r="AK192" t="s">
        <v>328</v>
      </c>
      <c r="AL192" s="408"/>
      <c r="AM192" s="408"/>
      <c r="AN192" t="s">
        <v>328</v>
      </c>
      <c r="AP192" t="s">
        <v>328</v>
      </c>
      <c r="AQ192" t="s">
        <v>328</v>
      </c>
      <c r="AR192" t="s">
        <v>258</v>
      </c>
    </row>
    <row r="193" spans="1:44">
      <c r="A193" t="s">
        <v>832</v>
      </c>
      <c r="B193" t="s">
        <v>331</v>
      </c>
      <c r="C193" t="s">
        <v>318</v>
      </c>
      <c r="D193" t="s">
        <v>1256</v>
      </c>
      <c r="E193" t="s">
        <v>1257</v>
      </c>
      <c r="F193" t="s">
        <v>321</v>
      </c>
      <c r="G193" t="s">
        <v>322</v>
      </c>
      <c r="H193" t="s">
        <v>1258</v>
      </c>
      <c r="I193" t="s">
        <v>1259</v>
      </c>
      <c r="J193" t="s">
        <v>325</v>
      </c>
      <c r="K193" t="s">
        <v>861</v>
      </c>
      <c r="L193" t="s">
        <v>322</v>
      </c>
      <c r="M193" s="434">
        <v>43922</v>
      </c>
      <c r="N193" t="s">
        <v>337</v>
      </c>
      <c r="O193" s="434">
        <v>44104</v>
      </c>
      <c r="P193" s="434">
        <v>44377</v>
      </c>
      <c r="Q193" s="408"/>
      <c r="R193" t="s">
        <v>1034</v>
      </c>
      <c r="S193" t="s">
        <v>1257</v>
      </c>
      <c r="T193" t="s">
        <v>328</v>
      </c>
      <c r="U193" t="s">
        <v>328</v>
      </c>
      <c r="V193" s="408"/>
      <c r="W193" t="s">
        <v>329</v>
      </c>
      <c r="X193" t="s">
        <v>321</v>
      </c>
      <c r="Y193" t="s">
        <v>328</v>
      </c>
      <c r="AA193" t="s">
        <v>328</v>
      </c>
      <c r="AB193" s="408"/>
      <c r="AD193" t="s">
        <v>328</v>
      </c>
      <c r="AF193" t="s">
        <v>328</v>
      </c>
      <c r="AG193" s="408"/>
      <c r="AH193" t="s">
        <v>328</v>
      </c>
      <c r="AI193" s="408"/>
      <c r="AJ193" s="408"/>
      <c r="AK193" t="s">
        <v>328</v>
      </c>
      <c r="AL193" s="408"/>
      <c r="AM193" s="408"/>
      <c r="AN193" t="s">
        <v>328</v>
      </c>
      <c r="AP193" t="s">
        <v>328</v>
      </c>
      <c r="AQ193" t="s">
        <v>328</v>
      </c>
      <c r="AR193" t="s">
        <v>258</v>
      </c>
    </row>
    <row r="194" spans="1:44">
      <c r="A194" t="s">
        <v>489</v>
      </c>
      <c r="B194" t="s">
        <v>331</v>
      </c>
      <c r="C194" t="s">
        <v>339</v>
      </c>
      <c r="D194" t="s">
        <v>1260</v>
      </c>
      <c r="E194" t="s">
        <v>1261</v>
      </c>
      <c r="F194" t="s">
        <v>321</v>
      </c>
      <c r="G194" t="s">
        <v>322</v>
      </c>
      <c r="H194" t="s">
        <v>328</v>
      </c>
      <c r="I194" t="s">
        <v>1262</v>
      </c>
      <c r="J194" t="s">
        <v>325</v>
      </c>
      <c r="K194" t="s">
        <v>362</v>
      </c>
      <c r="L194" t="s">
        <v>322</v>
      </c>
      <c r="M194" s="434">
        <v>44046</v>
      </c>
      <c r="N194" t="s">
        <v>337</v>
      </c>
      <c r="O194" s="434">
        <v>44410</v>
      </c>
      <c r="P194" s="434"/>
      <c r="Q194" s="408">
        <v>43891</v>
      </c>
      <c r="R194" t="s">
        <v>1263</v>
      </c>
      <c r="S194" t="s">
        <v>1264</v>
      </c>
      <c r="T194" t="s">
        <v>328</v>
      </c>
      <c r="U194" t="s">
        <v>328</v>
      </c>
      <c r="V194" s="408"/>
      <c r="W194" t="s">
        <v>329</v>
      </c>
      <c r="X194" t="s">
        <v>321</v>
      </c>
      <c r="Y194" t="s">
        <v>328</v>
      </c>
      <c r="AA194" t="s">
        <v>328</v>
      </c>
      <c r="AB194" s="408"/>
      <c r="AD194" t="s">
        <v>328</v>
      </c>
      <c r="AF194" t="s">
        <v>328</v>
      </c>
      <c r="AG194" s="408"/>
      <c r="AH194" t="s">
        <v>328</v>
      </c>
      <c r="AI194" s="408"/>
      <c r="AJ194" s="408"/>
      <c r="AK194" t="s">
        <v>328</v>
      </c>
      <c r="AL194" s="408"/>
      <c r="AM194" s="408"/>
      <c r="AN194" t="s">
        <v>328</v>
      </c>
      <c r="AP194" t="s">
        <v>328</v>
      </c>
      <c r="AQ194" t="s">
        <v>328</v>
      </c>
      <c r="AR194" t="s">
        <v>258</v>
      </c>
    </row>
    <row r="195" spans="1:44">
      <c r="A195" t="s">
        <v>489</v>
      </c>
      <c r="B195" t="s">
        <v>331</v>
      </c>
      <c r="C195" t="s">
        <v>345</v>
      </c>
      <c r="D195" t="s">
        <v>1265</v>
      </c>
      <c r="E195" t="s">
        <v>1266</v>
      </c>
      <c r="F195" t="s">
        <v>258</v>
      </c>
      <c r="G195" t="s">
        <v>322</v>
      </c>
      <c r="H195" t="s">
        <v>328</v>
      </c>
      <c r="I195" t="s">
        <v>1259</v>
      </c>
      <c r="J195" t="s">
        <v>325</v>
      </c>
      <c r="K195" t="s">
        <v>1267</v>
      </c>
      <c r="L195" t="s">
        <v>322</v>
      </c>
      <c r="M195" s="434">
        <v>44048</v>
      </c>
      <c r="N195" t="s">
        <v>337</v>
      </c>
      <c r="O195" s="434">
        <v>44320</v>
      </c>
      <c r="P195" s="434">
        <v>44377</v>
      </c>
      <c r="Q195" s="408">
        <v>43891</v>
      </c>
      <c r="R195" t="s">
        <v>1263</v>
      </c>
      <c r="S195" t="s">
        <v>1268</v>
      </c>
      <c r="T195" t="s">
        <v>328</v>
      </c>
      <c r="U195" t="s">
        <v>328</v>
      </c>
      <c r="V195" s="408"/>
      <c r="W195" t="s">
        <v>329</v>
      </c>
      <c r="X195" t="s">
        <v>321</v>
      </c>
      <c r="Y195" t="s">
        <v>328</v>
      </c>
      <c r="AA195" t="s">
        <v>328</v>
      </c>
      <c r="AB195" s="408"/>
      <c r="AD195" t="s">
        <v>328</v>
      </c>
      <c r="AF195" t="s">
        <v>328</v>
      </c>
      <c r="AG195" s="408"/>
      <c r="AH195" t="s">
        <v>328</v>
      </c>
      <c r="AI195" s="408"/>
      <c r="AJ195" s="408"/>
      <c r="AK195" t="s">
        <v>328</v>
      </c>
      <c r="AL195" s="408"/>
      <c r="AM195" s="408"/>
      <c r="AN195" t="s">
        <v>328</v>
      </c>
      <c r="AP195" t="s">
        <v>328</v>
      </c>
      <c r="AQ195" t="s">
        <v>328</v>
      </c>
      <c r="AR195" t="s">
        <v>258</v>
      </c>
    </row>
    <row r="196" spans="1:44">
      <c r="A196" t="s">
        <v>581</v>
      </c>
      <c r="B196" t="s">
        <v>331</v>
      </c>
      <c r="C196" t="s">
        <v>441</v>
      </c>
      <c r="D196" t="s">
        <v>1269</v>
      </c>
      <c r="E196" t="s">
        <v>1270</v>
      </c>
      <c r="F196" t="s">
        <v>258</v>
      </c>
      <c r="G196" t="s">
        <v>322</v>
      </c>
      <c r="H196" t="s">
        <v>328</v>
      </c>
      <c r="I196" t="s">
        <v>1271</v>
      </c>
      <c r="J196" t="s">
        <v>325</v>
      </c>
      <c r="K196" t="s">
        <v>522</v>
      </c>
      <c r="L196" t="s">
        <v>322</v>
      </c>
      <c r="M196" s="434">
        <v>44054</v>
      </c>
      <c r="N196" t="s">
        <v>337</v>
      </c>
      <c r="O196" s="434">
        <v>44419</v>
      </c>
      <c r="P196" s="434"/>
      <c r="Q196" s="408">
        <v>43891</v>
      </c>
      <c r="R196" t="s">
        <v>1263</v>
      </c>
      <c r="S196" t="s">
        <v>1272</v>
      </c>
      <c r="T196" t="s">
        <v>328</v>
      </c>
      <c r="U196" t="s">
        <v>328</v>
      </c>
      <c r="V196" s="408"/>
      <c r="W196" t="s">
        <v>329</v>
      </c>
      <c r="X196" t="s">
        <v>321</v>
      </c>
      <c r="Y196" t="s">
        <v>328</v>
      </c>
      <c r="AA196" t="s">
        <v>328</v>
      </c>
      <c r="AB196" s="408"/>
      <c r="AD196" t="s">
        <v>328</v>
      </c>
      <c r="AF196" t="s">
        <v>328</v>
      </c>
      <c r="AG196" s="408"/>
      <c r="AH196" t="s">
        <v>328</v>
      </c>
      <c r="AI196" s="408"/>
      <c r="AJ196" s="408"/>
      <c r="AK196" t="s">
        <v>328</v>
      </c>
      <c r="AL196" s="408"/>
      <c r="AM196" s="408"/>
      <c r="AN196" t="s">
        <v>328</v>
      </c>
      <c r="AP196" t="s">
        <v>328</v>
      </c>
      <c r="AQ196" t="s">
        <v>328</v>
      </c>
      <c r="AR196" t="s">
        <v>258</v>
      </c>
    </row>
    <row r="197" spans="1:44">
      <c r="A197" t="s">
        <v>581</v>
      </c>
      <c r="B197" t="s">
        <v>331</v>
      </c>
      <c r="C197" t="s">
        <v>1273</v>
      </c>
      <c r="D197" t="s">
        <v>1274</v>
      </c>
      <c r="E197" t="s">
        <v>1275</v>
      </c>
      <c r="F197" t="s">
        <v>321</v>
      </c>
      <c r="G197" t="s">
        <v>322</v>
      </c>
      <c r="H197" t="s">
        <v>328</v>
      </c>
      <c r="I197" t="s">
        <v>1276</v>
      </c>
      <c r="J197" t="s">
        <v>325</v>
      </c>
      <c r="K197" t="s">
        <v>801</v>
      </c>
      <c r="L197" t="s">
        <v>322</v>
      </c>
      <c r="M197" s="434">
        <v>44013</v>
      </c>
      <c r="N197" t="s">
        <v>337</v>
      </c>
      <c r="O197" s="434">
        <v>44378</v>
      </c>
      <c r="P197" s="434">
        <v>44561</v>
      </c>
      <c r="Q197" s="408">
        <v>43891</v>
      </c>
      <c r="R197" t="s">
        <v>1263</v>
      </c>
      <c r="S197" t="s">
        <v>1277</v>
      </c>
      <c r="T197" t="s">
        <v>328</v>
      </c>
      <c r="U197" t="s">
        <v>328</v>
      </c>
      <c r="V197" s="408"/>
      <c r="W197" t="s">
        <v>329</v>
      </c>
      <c r="X197" t="s">
        <v>321</v>
      </c>
      <c r="Y197" t="s">
        <v>328</v>
      </c>
      <c r="AA197" t="s">
        <v>328</v>
      </c>
      <c r="AB197" s="408"/>
      <c r="AD197" t="s">
        <v>328</v>
      </c>
      <c r="AF197" t="s">
        <v>328</v>
      </c>
      <c r="AG197" s="408"/>
      <c r="AH197" t="s">
        <v>328</v>
      </c>
      <c r="AI197" s="408"/>
      <c r="AJ197" s="408"/>
      <c r="AK197" t="s">
        <v>328</v>
      </c>
      <c r="AL197" s="408"/>
      <c r="AM197" s="408"/>
      <c r="AN197" t="s">
        <v>328</v>
      </c>
      <c r="AP197" t="s">
        <v>328</v>
      </c>
      <c r="AQ197" t="s">
        <v>328</v>
      </c>
      <c r="AR197" t="s">
        <v>258</v>
      </c>
    </row>
    <row r="198" spans="1:44">
      <c r="A198" t="s">
        <v>544</v>
      </c>
      <c r="B198" t="s">
        <v>331</v>
      </c>
      <c r="C198" t="s">
        <v>345</v>
      </c>
      <c r="D198" t="s">
        <v>1278</v>
      </c>
      <c r="E198" t="s">
        <v>1279</v>
      </c>
      <c r="F198" t="s">
        <v>258</v>
      </c>
      <c r="G198" t="s">
        <v>322</v>
      </c>
      <c r="H198" t="s">
        <v>328</v>
      </c>
      <c r="I198" t="s">
        <v>1280</v>
      </c>
      <c r="J198" t="s">
        <v>325</v>
      </c>
      <c r="K198" t="s">
        <v>522</v>
      </c>
      <c r="L198" t="s">
        <v>322</v>
      </c>
      <c r="M198" s="434">
        <v>44063</v>
      </c>
      <c r="N198" t="s">
        <v>337</v>
      </c>
      <c r="O198" s="434">
        <v>44428</v>
      </c>
      <c r="P198" s="434"/>
      <c r="Q198" s="408">
        <v>43891</v>
      </c>
      <c r="R198" t="s">
        <v>1263</v>
      </c>
      <c r="S198" t="s">
        <v>1281</v>
      </c>
      <c r="T198" t="s">
        <v>328</v>
      </c>
      <c r="U198" t="s">
        <v>328</v>
      </c>
      <c r="V198" s="408"/>
      <c r="W198" t="s">
        <v>329</v>
      </c>
      <c r="X198" t="s">
        <v>321</v>
      </c>
      <c r="Y198" t="s">
        <v>328</v>
      </c>
      <c r="AA198" t="s">
        <v>328</v>
      </c>
      <c r="AB198" s="408"/>
      <c r="AD198" t="s">
        <v>328</v>
      </c>
      <c r="AF198" t="s">
        <v>328</v>
      </c>
      <c r="AG198" s="408"/>
      <c r="AH198" t="s">
        <v>328</v>
      </c>
      <c r="AI198" s="408"/>
      <c r="AJ198" s="408"/>
      <c r="AK198" t="s">
        <v>328</v>
      </c>
      <c r="AL198" s="408"/>
      <c r="AM198" s="408"/>
      <c r="AN198" t="s">
        <v>328</v>
      </c>
      <c r="AP198" t="s">
        <v>328</v>
      </c>
      <c r="AQ198" t="s">
        <v>328</v>
      </c>
      <c r="AR198" t="s">
        <v>258</v>
      </c>
    </row>
    <row r="199" spans="1:44">
      <c r="A199" t="s">
        <v>544</v>
      </c>
      <c r="B199" t="s">
        <v>331</v>
      </c>
      <c r="C199" t="s">
        <v>405</v>
      </c>
      <c r="D199" t="s">
        <v>1282</v>
      </c>
      <c r="E199" t="s">
        <v>1283</v>
      </c>
      <c r="F199" t="s">
        <v>258</v>
      </c>
      <c r="G199" t="s">
        <v>322</v>
      </c>
      <c r="H199" t="s">
        <v>328</v>
      </c>
      <c r="I199" t="s">
        <v>1284</v>
      </c>
      <c r="J199" t="s">
        <v>325</v>
      </c>
      <c r="K199" t="s">
        <v>522</v>
      </c>
      <c r="L199" t="s">
        <v>322</v>
      </c>
      <c r="M199" s="434">
        <v>44046</v>
      </c>
      <c r="N199" t="s">
        <v>337</v>
      </c>
      <c r="O199" s="434">
        <v>44411</v>
      </c>
      <c r="P199" s="434"/>
      <c r="Q199" s="408">
        <v>43891</v>
      </c>
      <c r="R199" t="s">
        <v>1263</v>
      </c>
      <c r="S199" t="s">
        <v>1285</v>
      </c>
      <c r="T199" t="s">
        <v>1286</v>
      </c>
      <c r="U199" t="s">
        <v>328</v>
      </c>
      <c r="V199" s="408"/>
      <c r="W199" t="s">
        <v>329</v>
      </c>
      <c r="X199" t="s">
        <v>321</v>
      </c>
      <c r="Y199" t="s">
        <v>328</v>
      </c>
      <c r="AA199" t="s">
        <v>328</v>
      </c>
      <c r="AB199" s="408"/>
      <c r="AD199" t="s">
        <v>328</v>
      </c>
      <c r="AF199" t="s">
        <v>328</v>
      </c>
      <c r="AG199" s="408"/>
      <c r="AH199" t="s">
        <v>328</v>
      </c>
      <c r="AI199" s="408"/>
      <c r="AJ199" s="408"/>
      <c r="AK199" t="s">
        <v>328</v>
      </c>
      <c r="AL199" s="408"/>
      <c r="AM199" s="408"/>
      <c r="AN199" t="s">
        <v>328</v>
      </c>
      <c r="AP199" t="s">
        <v>328</v>
      </c>
      <c r="AQ199" t="s">
        <v>328</v>
      </c>
      <c r="AR199" t="s">
        <v>258</v>
      </c>
    </row>
    <row r="200" spans="1:44">
      <c r="A200" t="s">
        <v>544</v>
      </c>
      <c r="B200" t="s">
        <v>331</v>
      </c>
      <c r="C200" t="s">
        <v>597</v>
      </c>
      <c r="D200" t="s">
        <v>1287</v>
      </c>
      <c r="E200" t="s">
        <v>1288</v>
      </c>
      <c r="F200" t="s">
        <v>321</v>
      </c>
      <c r="G200" t="s">
        <v>322</v>
      </c>
      <c r="H200" t="s">
        <v>328</v>
      </c>
      <c r="I200" t="s">
        <v>1276</v>
      </c>
      <c r="J200" t="s">
        <v>325</v>
      </c>
      <c r="K200" t="s">
        <v>1289</v>
      </c>
      <c r="L200" t="s">
        <v>322</v>
      </c>
      <c r="M200" s="434">
        <v>44047</v>
      </c>
      <c r="N200" t="s">
        <v>337</v>
      </c>
      <c r="O200" s="434">
        <v>44412</v>
      </c>
      <c r="P200" s="434">
        <v>44561</v>
      </c>
      <c r="Q200" s="408">
        <v>43891</v>
      </c>
      <c r="R200" t="s">
        <v>1263</v>
      </c>
      <c r="S200" t="s">
        <v>1288</v>
      </c>
      <c r="T200" t="s">
        <v>328</v>
      </c>
      <c r="U200" t="s">
        <v>328</v>
      </c>
      <c r="V200" s="408"/>
      <c r="W200" t="s">
        <v>329</v>
      </c>
      <c r="X200" t="s">
        <v>321</v>
      </c>
      <c r="Y200" t="s">
        <v>328</v>
      </c>
      <c r="AA200" t="s">
        <v>328</v>
      </c>
      <c r="AB200" s="408"/>
      <c r="AD200" t="s">
        <v>328</v>
      </c>
      <c r="AF200" t="s">
        <v>328</v>
      </c>
      <c r="AG200" s="408"/>
      <c r="AH200" t="s">
        <v>328</v>
      </c>
      <c r="AI200" s="408"/>
      <c r="AJ200" s="408"/>
      <c r="AK200" t="s">
        <v>328</v>
      </c>
      <c r="AL200" s="408"/>
      <c r="AM200" s="408"/>
      <c r="AN200" t="s">
        <v>328</v>
      </c>
      <c r="AP200" t="s">
        <v>328</v>
      </c>
      <c r="AQ200" t="s">
        <v>328</v>
      </c>
      <c r="AR200" t="s">
        <v>258</v>
      </c>
    </row>
    <row r="201" spans="1:44">
      <c r="A201" t="s">
        <v>1290</v>
      </c>
      <c r="B201" t="s">
        <v>331</v>
      </c>
      <c r="C201" t="s">
        <v>1291</v>
      </c>
      <c r="D201" t="s">
        <v>1292</v>
      </c>
      <c r="E201" t="s">
        <v>1293</v>
      </c>
      <c r="F201" t="s">
        <v>258</v>
      </c>
      <c r="G201" t="s">
        <v>322</v>
      </c>
      <c r="H201" t="s">
        <v>328</v>
      </c>
      <c r="I201" t="s">
        <v>1294</v>
      </c>
      <c r="J201" t="s">
        <v>325</v>
      </c>
      <c r="K201" t="s">
        <v>522</v>
      </c>
      <c r="L201" t="s">
        <v>322</v>
      </c>
      <c r="M201" s="434">
        <v>44072</v>
      </c>
      <c r="N201" t="s">
        <v>337</v>
      </c>
      <c r="O201" s="434">
        <v>44437</v>
      </c>
      <c r="P201" s="434"/>
      <c r="Q201" s="408">
        <v>43891</v>
      </c>
      <c r="R201" t="s">
        <v>1263</v>
      </c>
      <c r="S201" t="s">
        <v>1295</v>
      </c>
      <c r="T201" t="s">
        <v>328</v>
      </c>
      <c r="U201" t="s">
        <v>328</v>
      </c>
      <c r="V201" s="408"/>
      <c r="W201" t="s">
        <v>329</v>
      </c>
      <c r="X201" t="s">
        <v>321</v>
      </c>
      <c r="Y201" t="s">
        <v>328</v>
      </c>
      <c r="AA201" t="s">
        <v>328</v>
      </c>
      <c r="AB201" s="408"/>
      <c r="AD201" t="s">
        <v>328</v>
      </c>
      <c r="AF201" t="s">
        <v>328</v>
      </c>
      <c r="AG201" s="408"/>
      <c r="AH201" t="s">
        <v>328</v>
      </c>
      <c r="AI201" s="408"/>
      <c r="AJ201" s="408"/>
      <c r="AK201" t="s">
        <v>328</v>
      </c>
      <c r="AL201" s="408"/>
      <c r="AM201" s="408"/>
      <c r="AN201" t="s">
        <v>328</v>
      </c>
      <c r="AP201" t="s">
        <v>328</v>
      </c>
      <c r="AQ201" t="s">
        <v>328</v>
      </c>
      <c r="AR201" t="s">
        <v>258</v>
      </c>
    </row>
    <row r="202" spans="1:44">
      <c r="A202" t="s">
        <v>1290</v>
      </c>
      <c r="B202" t="s">
        <v>331</v>
      </c>
      <c r="C202" t="s">
        <v>1296</v>
      </c>
      <c r="D202" t="s">
        <v>1297</v>
      </c>
      <c r="E202" t="s">
        <v>1298</v>
      </c>
      <c r="F202" t="s">
        <v>258</v>
      </c>
      <c r="G202" t="s">
        <v>322</v>
      </c>
      <c r="H202" t="s">
        <v>328</v>
      </c>
      <c r="I202" t="s">
        <v>1299</v>
      </c>
      <c r="J202" t="s">
        <v>325</v>
      </c>
      <c r="K202" t="s">
        <v>522</v>
      </c>
      <c r="L202" t="s">
        <v>322</v>
      </c>
      <c r="M202" s="434">
        <v>44065</v>
      </c>
      <c r="N202" t="s">
        <v>337</v>
      </c>
      <c r="O202" s="434">
        <v>44430</v>
      </c>
      <c r="P202" s="434"/>
      <c r="Q202" s="408">
        <v>43891</v>
      </c>
      <c r="R202" t="s">
        <v>1263</v>
      </c>
      <c r="S202" t="s">
        <v>1298</v>
      </c>
      <c r="T202" t="s">
        <v>328</v>
      </c>
      <c r="U202" t="s">
        <v>328</v>
      </c>
      <c r="V202" s="408"/>
      <c r="W202" t="s">
        <v>329</v>
      </c>
      <c r="X202" t="s">
        <v>321</v>
      </c>
      <c r="Y202" t="s">
        <v>328</v>
      </c>
      <c r="AA202" t="s">
        <v>328</v>
      </c>
      <c r="AB202" s="408"/>
      <c r="AD202" t="s">
        <v>328</v>
      </c>
      <c r="AF202" t="s">
        <v>328</v>
      </c>
      <c r="AG202" s="408"/>
      <c r="AH202" t="s">
        <v>328</v>
      </c>
      <c r="AI202" s="408"/>
      <c r="AJ202" s="408"/>
      <c r="AK202" t="s">
        <v>328</v>
      </c>
      <c r="AL202" s="408"/>
      <c r="AM202" s="408"/>
      <c r="AN202" t="s">
        <v>328</v>
      </c>
      <c r="AP202" t="s">
        <v>328</v>
      </c>
      <c r="AQ202" t="s">
        <v>328</v>
      </c>
      <c r="AR202" t="s">
        <v>258</v>
      </c>
    </row>
    <row r="203" spans="1:44">
      <c r="A203" t="s">
        <v>1290</v>
      </c>
      <c r="B203" t="s">
        <v>331</v>
      </c>
      <c r="C203" t="s">
        <v>332</v>
      </c>
      <c r="D203" t="s">
        <v>1300</v>
      </c>
      <c r="E203" t="s">
        <v>1301</v>
      </c>
      <c r="F203" t="s">
        <v>258</v>
      </c>
      <c r="G203" t="s">
        <v>322</v>
      </c>
      <c r="H203" t="s">
        <v>328</v>
      </c>
      <c r="I203" t="s">
        <v>1302</v>
      </c>
      <c r="J203" t="s">
        <v>325</v>
      </c>
      <c r="K203" t="s">
        <v>522</v>
      </c>
      <c r="L203" t="s">
        <v>322</v>
      </c>
      <c r="M203" s="434">
        <v>44050</v>
      </c>
      <c r="N203" t="s">
        <v>337</v>
      </c>
      <c r="O203" s="434">
        <v>44415</v>
      </c>
      <c r="P203" s="434"/>
      <c r="Q203" s="408">
        <v>43891</v>
      </c>
      <c r="R203" t="s">
        <v>1263</v>
      </c>
      <c r="S203" t="s">
        <v>1303</v>
      </c>
      <c r="T203" t="s">
        <v>328</v>
      </c>
      <c r="U203" t="s">
        <v>328</v>
      </c>
      <c r="V203" s="408"/>
      <c r="W203" t="s">
        <v>329</v>
      </c>
      <c r="X203" t="s">
        <v>321</v>
      </c>
      <c r="Y203" t="s">
        <v>328</v>
      </c>
      <c r="AA203" t="s">
        <v>328</v>
      </c>
      <c r="AB203" s="408"/>
      <c r="AD203" t="s">
        <v>328</v>
      </c>
      <c r="AF203" t="s">
        <v>328</v>
      </c>
      <c r="AG203" s="408"/>
      <c r="AH203" t="s">
        <v>328</v>
      </c>
      <c r="AI203" s="408"/>
      <c r="AJ203" s="408"/>
      <c r="AK203" t="s">
        <v>328</v>
      </c>
      <c r="AL203" s="408"/>
      <c r="AM203" s="408"/>
      <c r="AN203" t="s">
        <v>328</v>
      </c>
      <c r="AP203" t="s">
        <v>328</v>
      </c>
      <c r="AQ203" t="s">
        <v>328</v>
      </c>
      <c r="AR203" t="s">
        <v>258</v>
      </c>
    </row>
    <row r="204" spans="1:44">
      <c r="A204" t="s">
        <v>1290</v>
      </c>
      <c r="B204" t="s">
        <v>331</v>
      </c>
      <c r="C204" t="s">
        <v>405</v>
      </c>
      <c r="D204" t="s">
        <v>1304</v>
      </c>
      <c r="E204" t="s">
        <v>1305</v>
      </c>
      <c r="F204" t="s">
        <v>321</v>
      </c>
      <c r="G204" t="s">
        <v>322</v>
      </c>
      <c r="H204" t="s">
        <v>328</v>
      </c>
      <c r="I204" t="s">
        <v>1306</v>
      </c>
      <c r="J204" t="s">
        <v>325</v>
      </c>
      <c r="K204" t="s">
        <v>522</v>
      </c>
      <c r="L204" t="s">
        <v>322</v>
      </c>
      <c r="M204" s="434">
        <v>44075</v>
      </c>
      <c r="N204" t="s">
        <v>337</v>
      </c>
      <c r="O204" s="434">
        <v>44440</v>
      </c>
      <c r="P204" s="434"/>
      <c r="Q204" s="408">
        <v>43891</v>
      </c>
      <c r="R204" t="s">
        <v>1263</v>
      </c>
      <c r="S204" t="s">
        <v>1305</v>
      </c>
      <c r="T204" t="s">
        <v>328</v>
      </c>
      <c r="U204" t="s">
        <v>328</v>
      </c>
      <c r="V204" s="408"/>
      <c r="W204" t="s">
        <v>329</v>
      </c>
      <c r="X204" t="s">
        <v>321</v>
      </c>
      <c r="Y204" t="s">
        <v>328</v>
      </c>
      <c r="AA204" t="s">
        <v>328</v>
      </c>
      <c r="AB204" s="408"/>
      <c r="AD204" t="s">
        <v>328</v>
      </c>
      <c r="AF204" t="s">
        <v>328</v>
      </c>
      <c r="AG204" s="408"/>
      <c r="AH204" t="s">
        <v>328</v>
      </c>
      <c r="AI204" s="408"/>
      <c r="AJ204" s="408"/>
      <c r="AK204" t="s">
        <v>328</v>
      </c>
      <c r="AL204" s="408"/>
      <c r="AM204" s="408"/>
      <c r="AN204" t="s">
        <v>328</v>
      </c>
      <c r="AP204" t="s">
        <v>328</v>
      </c>
      <c r="AQ204" t="s">
        <v>328</v>
      </c>
      <c r="AR204" t="s">
        <v>258</v>
      </c>
    </row>
    <row r="205" spans="1:44">
      <c r="A205" t="s">
        <v>1290</v>
      </c>
      <c r="B205" t="s">
        <v>331</v>
      </c>
      <c r="C205" t="s">
        <v>339</v>
      </c>
      <c r="D205" t="s">
        <v>1307</v>
      </c>
      <c r="E205" t="s">
        <v>1308</v>
      </c>
      <c r="F205" t="s">
        <v>258</v>
      </c>
      <c r="G205" t="s">
        <v>322</v>
      </c>
      <c r="H205" t="s">
        <v>328</v>
      </c>
      <c r="I205" t="s">
        <v>1309</v>
      </c>
      <c r="J205" t="s">
        <v>325</v>
      </c>
      <c r="K205" t="s">
        <v>522</v>
      </c>
      <c r="L205" t="s">
        <v>322</v>
      </c>
      <c r="M205" s="434">
        <v>44056</v>
      </c>
      <c r="N205" t="s">
        <v>337</v>
      </c>
      <c r="O205" s="434">
        <v>44421</v>
      </c>
      <c r="P205" s="434"/>
      <c r="Q205" s="408">
        <v>43891</v>
      </c>
      <c r="R205" t="s">
        <v>1263</v>
      </c>
      <c r="S205" t="s">
        <v>1310</v>
      </c>
      <c r="T205" t="s">
        <v>328</v>
      </c>
      <c r="U205" t="s">
        <v>328</v>
      </c>
      <c r="V205" s="408"/>
      <c r="W205" t="s">
        <v>329</v>
      </c>
      <c r="X205" t="s">
        <v>321</v>
      </c>
      <c r="Y205" t="s">
        <v>328</v>
      </c>
      <c r="AA205" t="s">
        <v>328</v>
      </c>
      <c r="AB205" s="408"/>
      <c r="AD205" t="s">
        <v>328</v>
      </c>
      <c r="AF205" t="s">
        <v>328</v>
      </c>
      <c r="AG205" s="408"/>
      <c r="AH205" t="s">
        <v>328</v>
      </c>
      <c r="AI205" s="408"/>
      <c r="AJ205" s="408"/>
      <c r="AK205" t="s">
        <v>328</v>
      </c>
      <c r="AL205" s="408"/>
      <c r="AM205" s="408"/>
      <c r="AN205" t="s">
        <v>328</v>
      </c>
      <c r="AP205" t="s">
        <v>328</v>
      </c>
      <c r="AQ205" t="s">
        <v>328</v>
      </c>
      <c r="AR205" t="s">
        <v>258</v>
      </c>
    </row>
    <row r="206" spans="1:44">
      <c r="A206" t="s">
        <v>1311</v>
      </c>
      <c r="B206" t="s">
        <v>331</v>
      </c>
      <c r="C206" t="s">
        <v>597</v>
      </c>
      <c r="D206" t="s">
        <v>1312</v>
      </c>
      <c r="E206" t="s">
        <v>1313</v>
      </c>
      <c r="F206" t="s">
        <v>258</v>
      </c>
      <c r="G206" t="s">
        <v>322</v>
      </c>
      <c r="H206" t="s">
        <v>328</v>
      </c>
      <c r="I206" t="s">
        <v>1314</v>
      </c>
      <c r="J206" t="s">
        <v>325</v>
      </c>
      <c r="K206" t="s">
        <v>1315</v>
      </c>
      <c r="L206" t="s">
        <v>322</v>
      </c>
      <c r="M206" s="434">
        <v>44047</v>
      </c>
      <c r="N206" t="s">
        <v>337</v>
      </c>
      <c r="O206" s="434">
        <v>44412</v>
      </c>
      <c r="P206" s="434">
        <v>44504</v>
      </c>
      <c r="Q206" s="408">
        <v>43891</v>
      </c>
      <c r="R206" t="s">
        <v>1263</v>
      </c>
      <c r="S206" t="s">
        <v>1316</v>
      </c>
      <c r="T206" t="s">
        <v>1317</v>
      </c>
      <c r="U206" t="s">
        <v>328</v>
      </c>
      <c r="V206" s="408"/>
      <c r="W206" t="s">
        <v>329</v>
      </c>
      <c r="X206" t="s">
        <v>321</v>
      </c>
      <c r="Y206" t="s">
        <v>328</v>
      </c>
      <c r="AA206" t="s">
        <v>328</v>
      </c>
      <c r="AB206" s="408"/>
      <c r="AD206" t="s">
        <v>328</v>
      </c>
      <c r="AF206" t="s">
        <v>328</v>
      </c>
      <c r="AG206" s="408"/>
      <c r="AH206" t="s">
        <v>328</v>
      </c>
      <c r="AI206" s="408"/>
      <c r="AJ206" s="408"/>
      <c r="AK206" t="s">
        <v>328</v>
      </c>
      <c r="AL206" s="408"/>
      <c r="AM206" s="408"/>
      <c r="AN206" t="s">
        <v>328</v>
      </c>
      <c r="AP206" t="s">
        <v>328</v>
      </c>
      <c r="AQ206" t="s">
        <v>328</v>
      </c>
      <c r="AR206" t="s">
        <v>258</v>
      </c>
    </row>
    <row r="207" spans="1:44">
      <c r="A207" t="s">
        <v>1311</v>
      </c>
      <c r="B207" t="s">
        <v>331</v>
      </c>
      <c r="C207" t="s">
        <v>405</v>
      </c>
      <c r="D207" t="s">
        <v>1318</v>
      </c>
      <c r="E207" t="s">
        <v>1319</v>
      </c>
      <c r="F207" t="s">
        <v>321</v>
      </c>
      <c r="G207" t="s">
        <v>322</v>
      </c>
      <c r="H207" t="s">
        <v>328</v>
      </c>
      <c r="I207" t="s">
        <v>1320</v>
      </c>
      <c r="J207" t="s">
        <v>325</v>
      </c>
      <c r="K207" t="s">
        <v>1315</v>
      </c>
      <c r="L207" t="s">
        <v>322</v>
      </c>
      <c r="M207" s="434">
        <v>44075</v>
      </c>
      <c r="N207" t="s">
        <v>337</v>
      </c>
      <c r="O207" s="434">
        <v>44440</v>
      </c>
      <c r="P207" s="434">
        <v>44531</v>
      </c>
      <c r="Q207" s="408">
        <v>43891</v>
      </c>
      <c r="R207" t="s">
        <v>1263</v>
      </c>
      <c r="S207" t="s">
        <v>1321</v>
      </c>
      <c r="T207" t="s">
        <v>1322</v>
      </c>
      <c r="U207" t="s">
        <v>328</v>
      </c>
      <c r="V207" s="408"/>
      <c r="W207" t="s">
        <v>329</v>
      </c>
      <c r="X207" t="s">
        <v>321</v>
      </c>
      <c r="Y207" t="s">
        <v>328</v>
      </c>
      <c r="AA207" t="s">
        <v>328</v>
      </c>
      <c r="AB207" s="408"/>
      <c r="AD207" t="s">
        <v>328</v>
      </c>
      <c r="AF207" t="s">
        <v>328</v>
      </c>
      <c r="AG207" s="408"/>
      <c r="AH207" t="s">
        <v>328</v>
      </c>
      <c r="AI207" s="408"/>
      <c r="AJ207" s="408"/>
      <c r="AK207" t="s">
        <v>328</v>
      </c>
      <c r="AL207" s="408"/>
      <c r="AM207" s="408"/>
      <c r="AN207" t="s">
        <v>328</v>
      </c>
      <c r="AP207" t="s">
        <v>328</v>
      </c>
      <c r="AQ207" t="s">
        <v>328</v>
      </c>
      <c r="AR207" t="s">
        <v>258</v>
      </c>
    </row>
    <row r="208" spans="1:44">
      <c r="A208" t="s">
        <v>609</v>
      </c>
      <c r="B208" t="s">
        <v>331</v>
      </c>
      <c r="C208" t="s">
        <v>405</v>
      </c>
      <c r="D208" t="s">
        <v>1323</v>
      </c>
      <c r="E208" t="s">
        <v>1324</v>
      </c>
      <c r="F208" t="s">
        <v>321</v>
      </c>
      <c r="G208" t="s">
        <v>322</v>
      </c>
      <c r="H208" t="s">
        <v>328</v>
      </c>
      <c r="I208" t="s">
        <v>1325</v>
      </c>
      <c r="J208" t="s">
        <v>325</v>
      </c>
      <c r="K208" t="s">
        <v>1326</v>
      </c>
      <c r="L208" t="s">
        <v>322</v>
      </c>
      <c r="M208" s="434">
        <v>44013</v>
      </c>
      <c r="N208" t="s">
        <v>337</v>
      </c>
      <c r="O208" s="434">
        <v>44377</v>
      </c>
      <c r="P208" s="434">
        <v>44562</v>
      </c>
      <c r="Q208" s="408">
        <v>43891</v>
      </c>
      <c r="R208" t="s">
        <v>1263</v>
      </c>
      <c r="S208" t="s">
        <v>1327</v>
      </c>
      <c r="T208" t="s">
        <v>1328</v>
      </c>
      <c r="U208" t="s">
        <v>328</v>
      </c>
      <c r="V208" s="408"/>
      <c r="W208" t="s">
        <v>329</v>
      </c>
      <c r="X208" t="s">
        <v>321</v>
      </c>
      <c r="Y208" t="s">
        <v>328</v>
      </c>
      <c r="AA208" t="s">
        <v>328</v>
      </c>
      <c r="AB208" s="408"/>
      <c r="AD208" t="s">
        <v>328</v>
      </c>
      <c r="AF208" t="s">
        <v>328</v>
      </c>
      <c r="AG208" s="408"/>
      <c r="AH208" t="s">
        <v>328</v>
      </c>
      <c r="AI208" s="408"/>
      <c r="AJ208" s="408"/>
      <c r="AK208" t="s">
        <v>328</v>
      </c>
      <c r="AL208" s="408"/>
      <c r="AM208" s="408"/>
      <c r="AN208" t="s">
        <v>328</v>
      </c>
      <c r="AP208" t="s">
        <v>328</v>
      </c>
      <c r="AQ208" t="s">
        <v>328</v>
      </c>
      <c r="AR208" t="s">
        <v>258</v>
      </c>
    </row>
    <row r="209" spans="1:44">
      <c r="A209" t="s">
        <v>609</v>
      </c>
      <c r="B209" t="s">
        <v>331</v>
      </c>
      <c r="C209" t="s">
        <v>441</v>
      </c>
      <c r="D209" t="s">
        <v>1329</v>
      </c>
      <c r="E209" t="s">
        <v>1330</v>
      </c>
      <c r="F209" t="s">
        <v>258</v>
      </c>
      <c r="G209" t="s">
        <v>322</v>
      </c>
      <c r="H209" t="s">
        <v>328</v>
      </c>
      <c r="I209" t="s">
        <v>1276</v>
      </c>
      <c r="J209" t="s">
        <v>325</v>
      </c>
      <c r="K209" t="s">
        <v>801</v>
      </c>
      <c r="L209" t="s">
        <v>322</v>
      </c>
      <c r="M209" s="434">
        <v>44013</v>
      </c>
      <c r="N209" t="s">
        <v>337</v>
      </c>
      <c r="O209" s="434">
        <v>44377</v>
      </c>
      <c r="P209" s="434">
        <v>44561</v>
      </c>
      <c r="Q209" s="408">
        <v>43891</v>
      </c>
      <c r="R209" t="s">
        <v>1263</v>
      </c>
      <c r="S209" t="s">
        <v>1331</v>
      </c>
      <c r="T209" t="s">
        <v>328</v>
      </c>
      <c r="U209" t="s">
        <v>328</v>
      </c>
      <c r="V209" s="408"/>
      <c r="W209" t="s">
        <v>329</v>
      </c>
      <c r="X209" t="s">
        <v>321</v>
      </c>
      <c r="Y209" t="s">
        <v>328</v>
      </c>
      <c r="AA209" t="s">
        <v>328</v>
      </c>
      <c r="AB209" s="408"/>
      <c r="AD209" t="s">
        <v>328</v>
      </c>
      <c r="AF209" t="s">
        <v>328</v>
      </c>
      <c r="AG209" s="408"/>
      <c r="AH209" t="s">
        <v>328</v>
      </c>
      <c r="AI209" s="408"/>
      <c r="AJ209" s="408"/>
      <c r="AK209" t="s">
        <v>328</v>
      </c>
      <c r="AL209" s="408"/>
      <c r="AM209" s="408"/>
      <c r="AN209" t="s">
        <v>328</v>
      </c>
      <c r="AP209" t="s">
        <v>328</v>
      </c>
      <c r="AQ209" t="s">
        <v>328</v>
      </c>
      <c r="AR209" t="s">
        <v>258</v>
      </c>
    </row>
    <row r="210" spans="1:44">
      <c r="A210" t="s">
        <v>609</v>
      </c>
      <c r="B210" t="s">
        <v>331</v>
      </c>
      <c r="C210" t="s">
        <v>339</v>
      </c>
      <c r="D210" t="s">
        <v>1332</v>
      </c>
      <c r="E210" t="s">
        <v>1333</v>
      </c>
      <c r="F210" t="s">
        <v>258</v>
      </c>
      <c r="G210" t="s">
        <v>322</v>
      </c>
      <c r="H210" t="s">
        <v>328</v>
      </c>
      <c r="I210" t="s">
        <v>1259</v>
      </c>
      <c r="J210" t="s">
        <v>325</v>
      </c>
      <c r="K210" t="s">
        <v>463</v>
      </c>
      <c r="L210" t="s">
        <v>322</v>
      </c>
      <c r="M210" s="434">
        <v>44013</v>
      </c>
      <c r="N210" t="s">
        <v>337</v>
      </c>
      <c r="O210" s="434">
        <v>44377</v>
      </c>
      <c r="P210" s="434"/>
      <c r="Q210" s="408">
        <v>43891</v>
      </c>
      <c r="R210" t="s">
        <v>1263</v>
      </c>
      <c r="S210" t="s">
        <v>1334</v>
      </c>
      <c r="T210" t="s">
        <v>328</v>
      </c>
      <c r="U210" t="s">
        <v>328</v>
      </c>
      <c r="V210" s="408"/>
      <c r="W210" t="s">
        <v>329</v>
      </c>
      <c r="X210" t="s">
        <v>321</v>
      </c>
      <c r="Y210" t="s">
        <v>328</v>
      </c>
      <c r="AA210" t="s">
        <v>328</v>
      </c>
      <c r="AB210" s="408"/>
      <c r="AD210" t="s">
        <v>328</v>
      </c>
      <c r="AF210" t="s">
        <v>328</v>
      </c>
      <c r="AG210" s="408"/>
      <c r="AH210" t="s">
        <v>328</v>
      </c>
      <c r="AI210" s="408"/>
      <c r="AJ210" s="408"/>
      <c r="AK210" t="s">
        <v>328</v>
      </c>
      <c r="AL210" s="408"/>
      <c r="AM210" s="408"/>
      <c r="AN210" t="s">
        <v>328</v>
      </c>
      <c r="AP210" t="s">
        <v>328</v>
      </c>
      <c r="AQ210" t="s">
        <v>328</v>
      </c>
      <c r="AR210" t="s">
        <v>258</v>
      </c>
    </row>
    <row r="211" spans="1:44">
      <c r="A211" t="s">
        <v>609</v>
      </c>
      <c r="B211" t="s">
        <v>331</v>
      </c>
      <c r="C211" t="s">
        <v>500</v>
      </c>
      <c r="D211" t="s">
        <v>1335</v>
      </c>
      <c r="E211" t="s">
        <v>1336</v>
      </c>
      <c r="F211" t="s">
        <v>258</v>
      </c>
      <c r="G211" t="s">
        <v>322</v>
      </c>
      <c r="H211" t="s">
        <v>328</v>
      </c>
      <c r="I211" t="s">
        <v>1276</v>
      </c>
      <c r="J211" t="s">
        <v>325</v>
      </c>
      <c r="K211" t="s">
        <v>801</v>
      </c>
      <c r="L211" t="s">
        <v>322</v>
      </c>
      <c r="M211" s="434">
        <v>44013</v>
      </c>
      <c r="N211" t="s">
        <v>337</v>
      </c>
      <c r="O211" s="434">
        <v>44377</v>
      </c>
      <c r="P211" s="434">
        <v>44561</v>
      </c>
      <c r="Q211" s="408">
        <v>43891</v>
      </c>
      <c r="R211" t="s">
        <v>1263</v>
      </c>
      <c r="S211" t="s">
        <v>1337</v>
      </c>
      <c r="T211" t="s">
        <v>328</v>
      </c>
      <c r="U211" t="s">
        <v>328</v>
      </c>
      <c r="V211" s="408"/>
      <c r="W211" t="s">
        <v>329</v>
      </c>
      <c r="X211" t="s">
        <v>321</v>
      </c>
      <c r="Y211" t="s">
        <v>328</v>
      </c>
      <c r="AA211" t="s">
        <v>328</v>
      </c>
      <c r="AB211" s="408"/>
      <c r="AD211" t="s">
        <v>328</v>
      </c>
      <c r="AF211" t="s">
        <v>328</v>
      </c>
      <c r="AG211" s="408"/>
      <c r="AH211" t="s">
        <v>328</v>
      </c>
      <c r="AI211" s="408"/>
      <c r="AJ211" s="408"/>
      <c r="AK211" t="s">
        <v>328</v>
      </c>
      <c r="AL211" s="408"/>
      <c r="AM211" s="408"/>
      <c r="AN211" t="s">
        <v>328</v>
      </c>
      <c r="AP211" t="s">
        <v>328</v>
      </c>
      <c r="AQ211" t="s">
        <v>328</v>
      </c>
      <c r="AR211" t="s">
        <v>258</v>
      </c>
    </row>
    <row r="212" spans="1:44">
      <c r="A212" t="s">
        <v>1338</v>
      </c>
      <c r="B212" t="s">
        <v>331</v>
      </c>
      <c r="C212" t="s">
        <v>318</v>
      </c>
      <c r="D212" t="s">
        <v>1339</v>
      </c>
      <c r="E212" t="s">
        <v>1340</v>
      </c>
      <c r="F212" t="s">
        <v>258</v>
      </c>
      <c r="G212" t="s">
        <v>322</v>
      </c>
      <c r="H212" t="s">
        <v>1341</v>
      </c>
      <c r="I212" t="s">
        <v>1276</v>
      </c>
      <c r="J212" t="s">
        <v>325</v>
      </c>
      <c r="K212" t="s">
        <v>1342</v>
      </c>
      <c r="L212" t="s">
        <v>322</v>
      </c>
      <c r="M212" s="434">
        <v>44055</v>
      </c>
      <c r="N212" t="s">
        <v>337</v>
      </c>
      <c r="O212" s="434">
        <v>44420</v>
      </c>
      <c r="P212" s="434">
        <v>44561</v>
      </c>
      <c r="Q212" s="408">
        <v>44037</v>
      </c>
      <c r="R212" t="s">
        <v>1263</v>
      </c>
      <c r="S212" t="s">
        <v>1343</v>
      </c>
      <c r="T212" t="s">
        <v>328</v>
      </c>
      <c r="U212" t="s">
        <v>328</v>
      </c>
      <c r="V212" s="408"/>
      <c r="W212" t="s">
        <v>329</v>
      </c>
      <c r="X212" t="s">
        <v>321</v>
      </c>
      <c r="Y212" t="s">
        <v>328</v>
      </c>
      <c r="AA212" t="s">
        <v>328</v>
      </c>
      <c r="AB212" s="408"/>
      <c r="AD212" t="s">
        <v>328</v>
      </c>
      <c r="AF212" t="s">
        <v>328</v>
      </c>
      <c r="AG212" s="408"/>
      <c r="AH212" t="s">
        <v>328</v>
      </c>
      <c r="AI212" s="408"/>
      <c r="AJ212" s="408"/>
      <c r="AK212" t="s">
        <v>328</v>
      </c>
      <c r="AL212" s="408"/>
      <c r="AM212" s="408"/>
      <c r="AN212" t="s">
        <v>328</v>
      </c>
      <c r="AP212" t="s">
        <v>328</v>
      </c>
      <c r="AQ212" t="s">
        <v>328</v>
      </c>
      <c r="AR212" t="s">
        <v>258</v>
      </c>
    </row>
    <row r="213" spans="1:44">
      <c r="A213" t="s">
        <v>1338</v>
      </c>
      <c r="B213" t="s">
        <v>331</v>
      </c>
      <c r="C213" t="s">
        <v>339</v>
      </c>
      <c r="D213" t="s">
        <v>1344</v>
      </c>
      <c r="E213" t="s">
        <v>1345</v>
      </c>
      <c r="F213" t="s">
        <v>321</v>
      </c>
      <c r="G213" t="s">
        <v>322</v>
      </c>
      <c r="H213" t="s">
        <v>328</v>
      </c>
      <c r="I213" t="s">
        <v>1346</v>
      </c>
      <c r="J213" t="s">
        <v>325</v>
      </c>
      <c r="K213" t="s">
        <v>362</v>
      </c>
      <c r="L213" t="s">
        <v>322</v>
      </c>
      <c r="M213" s="434">
        <v>44061</v>
      </c>
      <c r="N213" t="s">
        <v>337</v>
      </c>
      <c r="O213" s="434">
        <v>44425</v>
      </c>
      <c r="P213" s="434"/>
      <c r="Q213" s="408">
        <v>43891</v>
      </c>
      <c r="R213" t="s">
        <v>1263</v>
      </c>
      <c r="S213" t="s">
        <v>1347</v>
      </c>
      <c r="T213" t="s">
        <v>328</v>
      </c>
      <c r="U213" t="s">
        <v>328</v>
      </c>
      <c r="V213" s="408"/>
      <c r="W213" t="s">
        <v>329</v>
      </c>
      <c r="X213" t="s">
        <v>321</v>
      </c>
      <c r="Y213" t="s">
        <v>328</v>
      </c>
      <c r="AA213" t="s">
        <v>328</v>
      </c>
      <c r="AB213" s="408"/>
      <c r="AD213" t="s">
        <v>328</v>
      </c>
      <c r="AF213" t="s">
        <v>328</v>
      </c>
      <c r="AG213" s="408"/>
      <c r="AH213" t="s">
        <v>328</v>
      </c>
      <c r="AI213" s="408"/>
      <c r="AJ213" s="408"/>
      <c r="AK213" t="s">
        <v>328</v>
      </c>
      <c r="AL213" s="408"/>
      <c r="AM213" s="408"/>
      <c r="AN213" t="s">
        <v>328</v>
      </c>
      <c r="AP213" t="s">
        <v>328</v>
      </c>
      <c r="AQ213" t="s">
        <v>328</v>
      </c>
      <c r="AR213" t="s">
        <v>258</v>
      </c>
    </row>
    <row r="214" spans="1:44">
      <c r="A214" t="s">
        <v>969</v>
      </c>
      <c r="B214" t="s">
        <v>331</v>
      </c>
      <c r="C214" t="s">
        <v>1348</v>
      </c>
      <c r="D214" t="s">
        <v>1349</v>
      </c>
      <c r="E214" t="s">
        <v>1350</v>
      </c>
      <c r="F214" t="s">
        <v>321</v>
      </c>
      <c r="G214" t="s">
        <v>322</v>
      </c>
      <c r="H214" t="s">
        <v>328</v>
      </c>
      <c r="I214" t="s">
        <v>1351</v>
      </c>
      <c r="J214" t="s">
        <v>325</v>
      </c>
      <c r="K214" t="s">
        <v>522</v>
      </c>
      <c r="L214" t="s">
        <v>322</v>
      </c>
      <c r="M214" s="434">
        <v>44013</v>
      </c>
      <c r="N214" t="s">
        <v>337</v>
      </c>
      <c r="O214" s="434">
        <v>44378</v>
      </c>
      <c r="P214" s="434"/>
      <c r="Q214" s="408">
        <v>43891</v>
      </c>
      <c r="R214" t="s">
        <v>1263</v>
      </c>
      <c r="S214" t="s">
        <v>1350</v>
      </c>
      <c r="T214" t="s">
        <v>328</v>
      </c>
      <c r="U214" t="s">
        <v>328</v>
      </c>
      <c r="V214" s="408"/>
      <c r="W214" t="s">
        <v>329</v>
      </c>
      <c r="X214" t="s">
        <v>321</v>
      </c>
      <c r="Y214" t="s">
        <v>328</v>
      </c>
      <c r="AA214" t="s">
        <v>328</v>
      </c>
      <c r="AB214" s="408"/>
      <c r="AD214" t="s">
        <v>328</v>
      </c>
      <c r="AF214" t="s">
        <v>328</v>
      </c>
      <c r="AG214" s="408"/>
      <c r="AH214" t="s">
        <v>328</v>
      </c>
      <c r="AI214" s="408"/>
      <c r="AJ214" s="408"/>
      <c r="AK214" t="s">
        <v>328</v>
      </c>
      <c r="AL214" s="408"/>
      <c r="AM214" s="408"/>
      <c r="AN214" t="s">
        <v>328</v>
      </c>
      <c r="AP214" t="s">
        <v>328</v>
      </c>
      <c r="AQ214" t="s">
        <v>328</v>
      </c>
      <c r="AR214" t="s">
        <v>258</v>
      </c>
    </row>
    <row r="215" spans="1:44">
      <c r="A215" t="s">
        <v>969</v>
      </c>
      <c r="B215" t="s">
        <v>331</v>
      </c>
      <c r="C215" t="s">
        <v>471</v>
      </c>
      <c r="D215" t="s">
        <v>1352</v>
      </c>
      <c r="E215" t="s">
        <v>1353</v>
      </c>
      <c r="F215" t="s">
        <v>321</v>
      </c>
      <c r="G215" t="s">
        <v>322</v>
      </c>
      <c r="H215" t="s">
        <v>328</v>
      </c>
      <c r="I215" t="s">
        <v>1351</v>
      </c>
      <c r="J215" t="s">
        <v>325</v>
      </c>
      <c r="K215" t="s">
        <v>522</v>
      </c>
      <c r="L215" t="s">
        <v>322</v>
      </c>
      <c r="M215" s="434">
        <v>44013</v>
      </c>
      <c r="N215" t="s">
        <v>337</v>
      </c>
      <c r="O215" s="434">
        <v>44378</v>
      </c>
      <c r="P215" s="434"/>
      <c r="Q215" s="408">
        <v>43891</v>
      </c>
      <c r="R215" t="s">
        <v>1263</v>
      </c>
      <c r="S215" t="s">
        <v>1354</v>
      </c>
      <c r="T215" t="s">
        <v>328</v>
      </c>
      <c r="U215" t="s">
        <v>328</v>
      </c>
      <c r="V215" s="408"/>
      <c r="W215" t="s">
        <v>329</v>
      </c>
      <c r="X215" t="s">
        <v>321</v>
      </c>
      <c r="Y215" t="s">
        <v>328</v>
      </c>
      <c r="AA215" t="s">
        <v>328</v>
      </c>
      <c r="AB215" s="408"/>
      <c r="AD215" t="s">
        <v>328</v>
      </c>
      <c r="AF215" t="s">
        <v>328</v>
      </c>
      <c r="AG215" s="408"/>
      <c r="AH215" t="s">
        <v>328</v>
      </c>
      <c r="AI215" s="408"/>
      <c r="AJ215" s="408"/>
      <c r="AK215" t="s">
        <v>328</v>
      </c>
      <c r="AL215" s="408"/>
      <c r="AM215" s="408"/>
      <c r="AN215" t="s">
        <v>328</v>
      </c>
      <c r="AP215" t="s">
        <v>328</v>
      </c>
      <c r="AQ215" t="s">
        <v>328</v>
      </c>
      <c r="AR215" t="s">
        <v>258</v>
      </c>
    </row>
    <row r="216" spans="1:44">
      <c r="A216" t="s">
        <v>969</v>
      </c>
      <c r="B216" t="s">
        <v>331</v>
      </c>
      <c r="C216" t="s">
        <v>1355</v>
      </c>
      <c r="D216" t="s">
        <v>1356</v>
      </c>
      <c r="E216" t="s">
        <v>1357</v>
      </c>
      <c r="F216" t="s">
        <v>321</v>
      </c>
      <c r="G216" t="s">
        <v>322</v>
      </c>
      <c r="H216" t="s">
        <v>328</v>
      </c>
      <c r="I216" t="s">
        <v>1358</v>
      </c>
      <c r="J216" t="s">
        <v>325</v>
      </c>
      <c r="K216" t="s">
        <v>522</v>
      </c>
      <c r="L216" t="s">
        <v>322</v>
      </c>
      <c r="M216" s="434">
        <v>44068</v>
      </c>
      <c r="N216" t="s">
        <v>337</v>
      </c>
      <c r="O216" s="434">
        <v>44433</v>
      </c>
      <c r="P216" s="434"/>
      <c r="Q216" s="408">
        <v>43891</v>
      </c>
      <c r="R216" t="s">
        <v>1263</v>
      </c>
      <c r="S216" t="s">
        <v>1359</v>
      </c>
      <c r="T216" t="s">
        <v>1360</v>
      </c>
      <c r="U216" t="s">
        <v>328</v>
      </c>
      <c r="V216" s="408"/>
      <c r="W216" t="s">
        <v>329</v>
      </c>
      <c r="X216" t="s">
        <v>321</v>
      </c>
      <c r="Y216" t="s">
        <v>328</v>
      </c>
      <c r="AA216" t="s">
        <v>328</v>
      </c>
      <c r="AB216" s="408"/>
      <c r="AD216" t="s">
        <v>328</v>
      </c>
      <c r="AF216" t="s">
        <v>328</v>
      </c>
      <c r="AG216" s="408"/>
      <c r="AH216" t="s">
        <v>328</v>
      </c>
      <c r="AI216" s="408"/>
      <c r="AJ216" s="408"/>
      <c r="AK216" t="s">
        <v>328</v>
      </c>
      <c r="AL216" s="408"/>
      <c r="AM216" s="408"/>
      <c r="AN216" t="s">
        <v>328</v>
      </c>
      <c r="AP216" t="s">
        <v>328</v>
      </c>
      <c r="AQ216" t="s">
        <v>328</v>
      </c>
      <c r="AR216" t="s">
        <v>258</v>
      </c>
    </row>
    <row r="217" spans="1:44">
      <c r="A217" t="s">
        <v>1361</v>
      </c>
      <c r="B217" t="s">
        <v>331</v>
      </c>
      <c r="C217" t="s">
        <v>500</v>
      </c>
      <c r="D217" t="s">
        <v>1362</v>
      </c>
      <c r="E217" t="s">
        <v>1363</v>
      </c>
      <c r="F217" t="s">
        <v>321</v>
      </c>
      <c r="G217" t="s">
        <v>322</v>
      </c>
      <c r="H217" t="s">
        <v>328</v>
      </c>
      <c r="I217" t="s">
        <v>1351</v>
      </c>
      <c r="J217" t="s">
        <v>325</v>
      </c>
      <c r="K217" t="s">
        <v>522</v>
      </c>
      <c r="L217" t="s">
        <v>322</v>
      </c>
      <c r="M217" s="434">
        <v>44013</v>
      </c>
      <c r="N217" t="s">
        <v>337</v>
      </c>
      <c r="O217" s="434">
        <v>44378</v>
      </c>
      <c r="P217" s="434"/>
      <c r="Q217" s="408">
        <v>43891</v>
      </c>
      <c r="R217" t="s">
        <v>1263</v>
      </c>
      <c r="S217" t="s">
        <v>1364</v>
      </c>
      <c r="T217" t="s">
        <v>1365</v>
      </c>
      <c r="U217" t="s">
        <v>328</v>
      </c>
      <c r="V217" s="408"/>
      <c r="W217" t="s">
        <v>329</v>
      </c>
      <c r="X217" t="s">
        <v>321</v>
      </c>
      <c r="Y217" t="s">
        <v>328</v>
      </c>
      <c r="AA217" t="s">
        <v>328</v>
      </c>
      <c r="AB217" s="408"/>
      <c r="AD217" t="s">
        <v>328</v>
      </c>
      <c r="AF217" t="s">
        <v>328</v>
      </c>
      <c r="AG217" s="408"/>
      <c r="AH217" t="s">
        <v>328</v>
      </c>
      <c r="AI217" s="408"/>
      <c r="AJ217" s="408"/>
      <c r="AK217" t="s">
        <v>328</v>
      </c>
      <c r="AL217" s="408"/>
      <c r="AM217" s="408"/>
      <c r="AN217" t="s">
        <v>328</v>
      </c>
      <c r="AP217" t="s">
        <v>328</v>
      </c>
      <c r="AQ217" t="s">
        <v>328</v>
      </c>
      <c r="AR217" t="s">
        <v>258</v>
      </c>
    </row>
    <row r="218" spans="1:44">
      <c r="A218" t="s">
        <v>1366</v>
      </c>
      <c r="B218" t="s">
        <v>331</v>
      </c>
      <c r="C218" t="s">
        <v>597</v>
      </c>
      <c r="D218" t="s">
        <v>1367</v>
      </c>
      <c r="E218" t="s">
        <v>1368</v>
      </c>
      <c r="F218" t="s">
        <v>321</v>
      </c>
      <c r="G218" t="s">
        <v>322</v>
      </c>
      <c r="H218" t="s">
        <v>328</v>
      </c>
      <c r="I218" t="s">
        <v>1369</v>
      </c>
      <c r="J218" t="s">
        <v>325</v>
      </c>
      <c r="K218" t="s">
        <v>522</v>
      </c>
      <c r="L218" t="s">
        <v>322</v>
      </c>
      <c r="M218" s="434">
        <v>44044</v>
      </c>
      <c r="N218" t="s">
        <v>337</v>
      </c>
      <c r="O218" s="434">
        <v>44409</v>
      </c>
      <c r="P218" s="434"/>
      <c r="Q218" s="408">
        <v>43891</v>
      </c>
      <c r="R218" t="s">
        <v>1263</v>
      </c>
      <c r="S218" t="s">
        <v>1368</v>
      </c>
      <c r="T218" t="s">
        <v>1370</v>
      </c>
      <c r="U218" t="s">
        <v>328</v>
      </c>
      <c r="V218" s="408"/>
      <c r="W218" t="s">
        <v>329</v>
      </c>
      <c r="X218" t="s">
        <v>321</v>
      </c>
      <c r="Y218" t="s">
        <v>328</v>
      </c>
      <c r="AA218" t="s">
        <v>328</v>
      </c>
      <c r="AB218" s="408"/>
      <c r="AD218" t="s">
        <v>328</v>
      </c>
      <c r="AF218" t="s">
        <v>328</v>
      </c>
      <c r="AG218" s="408"/>
      <c r="AH218" t="s">
        <v>328</v>
      </c>
      <c r="AI218" s="408"/>
      <c r="AJ218" s="408"/>
      <c r="AK218" t="s">
        <v>328</v>
      </c>
      <c r="AL218" s="408"/>
      <c r="AM218" s="408"/>
      <c r="AN218" t="s">
        <v>328</v>
      </c>
      <c r="AP218" t="s">
        <v>328</v>
      </c>
      <c r="AQ218" t="s">
        <v>328</v>
      </c>
      <c r="AR218" t="s">
        <v>258</v>
      </c>
    </row>
    <row r="219" spans="1:44">
      <c r="A219" t="s">
        <v>841</v>
      </c>
      <c r="B219" t="s">
        <v>331</v>
      </c>
      <c r="C219" t="s">
        <v>597</v>
      </c>
      <c r="D219" t="s">
        <v>1371</v>
      </c>
      <c r="E219" t="s">
        <v>1372</v>
      </c>
      <c r="F219" t="s">
        <v>321</v>
      </c>
      <c r="G219" t="s">
        <v>322</v>
      </c>
      <c r="H219" t="s">
        <v>328</v>
      </c>
      <c r="I219" t="s">
        <v>1373</v>
      </c>
      <c r="J219" t="s">
        <v>325</v>
      </c>
      <c r="K219" t="s">
        <v>374</v>
      </c>
      <c r="L219" t="s">
        <v>322</v>
      </c>
      <c r="M219" s="434">
        <v>44037</v>
      </c>
      <c r="N219" t="s">
        <v>337</v>
      </c>
      <c r="O219" s="434">
        <v>44221</v>
      </c>
      <c r="P219" s="434"/>
      <c r="Q219" s="408"/>
      <c r="R219" t="s">
        <v>1034</v>
      </c>
      <c r="S219" t="s">
        <v>1374</v>
      </c>
      <c r="T219" t="s">
        <v>1375</v>
      </c>
      <c r="U219" t="s">
        <v>328</v>
      </c>
      <c r="V219" s="408"/>
      <c r="W219" t="s">
        <v>329</v>
      </c>
      <c r="X219" t="s">
        <v>321</v>
      </c>
      <c r="Y219" t="s">
        <v>328</v>
      </c>
      <c r="AA219" t="s">
        <v>328</v>
      </c>
      <c r="AB219" s="408"/>
      <c r="AD219" t="s">
        <v>328</v>
      </c>
      <c r="AF219" t="s">
        <v>328</v>
      </c>
      <c r="AG219" s="408"/>
      <c r="AH219" t="s">
        <v>328</v>
      </c>
      <c r="AI219" s="408"/>
      <c r="AJ219" s="408"/>
      <c r="AK219" t="s">
        <v>328</v>
      </c>
      <c r="AL219" s="408"/>
      <c r="AM219" s="408"/>
      <c r="AN219" t="s">
        <v>328</v>
      </c>
      <c r="AP219" t="s">
        <v>328</v>
      </c>
      <c r="AQ219" t="s">
        <v>328</v>
      </c>
      <c r="AR219" t="s">
        <v>258</v>
      </c>
    </row>
    <row r="220" spans="1:44">
      <c r="A220" t="s">
        <v>841</v>
      </c>
      <c r="B220" t="s">
        <v>331</v>
      </c>
      <c r="C220" t="s">
        <v>318</v>
      </c>
      <c r="D220" t="s">
        <v>1376</v>
      </c>
      <c r="E220" t="s">
        <v>1377</v>
      </c>
      <c r="F220" t="s">
        <v>258</v>
      </c>
      <c r="G220" t="s">
        <v>322</v>
      </c>
      <c r="H220" t="s">
        <v>1378</v>
      </c>
      <c r="I220" t="s">
        <v>555</v>
      </c>
      <c r="J220" t="s">
        <v>325</v>
      </c>
      <c r="K220" t="s">
        <v>1379</v>
      </c>
      <c r="L220" t="s">
        <v>322</v>
      </c>
      <c r="M220" s="434">
        <v>44037</v>
      </c>
      <c r="N220" t="s">
        <v>337</v>
      </c>
      <c r="O220" s="434">
        <v>44221</v>
      </c>
      <c r="P220" s="434">
        <v>44316</v>
      </c>
      <c r="Q220" s="408"/>
      <c r="R220" t="s">
        <v>1034</v>
      </c>
      <c r="S220" t="s">
        <v>1380</v>
      </c>
      <c r="T220" t="s">
        <v>1381</v>
      </c>
      <c r="U220" t="s">
        <v>328</v>
      </c>
      <c r="V220" s="408"/>
      <c r="W220" t="s">
        <v>329</v>
      </c>
      <c r="X220" t="s">
        <v>321</v>
      </c>
      <c r="Y220" t="s">
        <v>328</v>
      </c>
      <c r="AA220" t="s">
        <v>328</v>
      </c>
      <c r="AB220" s="408"/>
      <c r="AD220" t="s">
        <v>328</v>
      </c>
      <c r="AF220" t="s">
        <v>328</v>
      </c>
      <c r="AG220" s="408"/>
      <c r="AH220" t="s">
        <v>328</v>
      </c>
      <c r="AI220" s="408"/>
      <c r="AJ220" s="408"/>
      <c r="AK220" t="s">
        <v>328</v>
      </c>
      <c r="AL220" s="408"/>
      <c r="AM220" s="408"/>
      <c r="AN220" t="s">
        <v>328</v>
      </c>
      <c r="AP220" t="s">
        <v>328</v>
      </c>
      <c r="AQ220" t="s">
        <v>328</v>
      </c>
      <c r="AR220" t="s">
        <v>258</v>
      </c>
    </row>
    <row r="221" spans="1:44">
      <c r="A221" t="s">
        <v>524</v>
      </c>
      <c r="B221" t="s">
        <v>331</v>
      </c>
      <c r="C221" t="s">
        <v>318</v>
      </c>
      <c r="D221" t="s">
        <v>1382</v>
      </c>
      <c r="E221" t="s">
        <v>1383</v>
      </c>
      <c r="F221" t="s">
        <v>321</v>
      </c>
      <c r="G221" t="s">
        <v>322</v>
      </c>
      <c r="H221" t="s">
        <v>921</v>
      </c>
      <c r="I221" t="s">
        <v>1384</v>
      </c>
      <c r="J221" t="s">
        <v>325</v>
      </c>
      <c r="K221" t="s">
        <v>522</v>
      </c>
      <c r="L221" t="s">
        <v>322</v>
      </c>
      <c r="M221" s="434">
        <v>44049</v>
      </c>
      <c r="N221" t="s">
        <v>923</v>
      </c>
      <c r="O221" s="434">
        <v>44414</v>
      </c>
      <c r="P221" s="434"/>
      <c r="Q221" s="408"/>
      <c r="R221" t="s">
        <v>1034</v>
      </c>
      <c r="S221" t="s">
        <v>1383</v>
      </c>
      <c r="T221" t="s">
        <v>1383</v>
      </c>
      <c r="U221" t="s">
        <v>328</v>
      </c>
      <c r="V221" s="408"/>
      <c r="W221" t="s">
        <v>329</v>
      </c>
      <c r="X221" t="s">
        <v>321</v>
      </c>
      <c r="Y221" t="s">
        <v>328</v>
      </c>
      <c r="AA221" t="s">
        <v>328</v>
      </c>
      <c r="AB221" s="408"/>
      <c r="AD221" t="s">
        <v>328</v>
      </c>
      <c r="AF221" t="s">
        <v>328</v>
      </c>
      <c r="AG221" s="408"/>
      <c r="AH221" t="s">
        <v>328</v>
      </c>
      <c r="AI221" s="408"/>
      <c r="AJ221" s="408"/>
      <c r="AK221" t="s">
        <v>328</v>
      </c>
      <c r="AL221" s="408"/>
      <c r="AM221" s="408"/>
      <c r="AN221" t="s">
        <v>328</v>
      </c>
      <c r="AP221" t="s">
        <v>328</v>
      </c>
      <c r="AQ221" t="s">
        <v>328</v>
      </c>
      <c r="AR221" t="s">
        <v>258</v>
      </c>
    </row>
    <row r="222" spans="1:44">
      <c r="A222" t="s">
        <v>532</v>
      </c>
      <c r="B222" t="s">
        <v>331</v>
      </c>
      <c r="C222" t="s">
        <v>318</v>
      </c>
      <c r="D222" t="s">
        <v>1385</v>
      </c>
      <c r="E222" t="s">
        <v>1386</v>
      </c>
      <c r="F222" t="s">
        <v>321</v>
      </c>
      <c r="G222" t="s">
        <v>322</v>
      </c>
      <c r="H222" t="s">
        <v>1387</v>
      </c>
      <c r="I222" t="s">
        <v>855</v>
      </c>
      <c r="J222" t="s">
        <v>325</v>
      </c>
      <c r="K222" t="s">
        <v>1388</v>
      </c>
      <c r="L222" t="s">
        <v>322</v>
      </c>
      <c r="M222" s="434">
        <v>43927</v>
      </c>
      <c r="N222" t="s">
        <v>328</v>
      </c>
      <c r="O222" s="434">
        <v>44110</v>
      </c>
      <c r="P222" s="434">
        <v>44347</v>
      </c>
      <c r="Q222" s="408">
        <v>43891</v>
      </c>
      <c r="R222" t="s">
        <v>1034</v>
      </c>
      <c r="S222" t="s">
        <v>1389</v>
      </c>
      <c r="T222" t="s">
        <v>1390</v>
      </c>
      <c r="U222" t="s">
        <v>328</v>
      </c>
      <c r="V222" s="408"/>
      <c r="W222" t="s">
        <v>329</v>
      </c>
      <c r="X222" t="s">
        <v>321</v>
      </c>
      <c r="Y222" t="s">
        <v>328</v>
      </c>
      <c r="AA222" t="s">
        <v>328</v>
      </c>
      <c r="AB222" s="408"/>
      <c r="AD222" t="s">
        <v>328</v>
      </c>
      <c r="AF222" t="s">
        <v>328</v>
      </c>
      <c r="AG222" s="408"/>
      <c r="AH222" t="s">
        <v>328</v>
      </c>
      <c r="AI222" s="408"/>
      <c r="AJ222" s="408"/>
      <c r="AK222" t="s">
        <v>328</v>
      </c>
      <c r="AL222" s="408"/>
      <c r="AM222" s="408"/>
      <c r="AN222" t="s">
        <v>328</v>
      </c>
      <c r="AP222" t="s">
        <v>328</v>
      </c>
      <c r="AQ222" t="s">
        <v>328</v>
      </c>
      <c r="AR222" t="s">
        <v>258</v>
      </c>
    </row>
    <row r="223" spans="1:44">
      <c r="A223" t="s">
        <v>615</v>
      </c>
      <c r="B223" t="s">
        <v>331</v>
      </c>
      <c r="C223" t="s">
        <v>318</v>
      </c>
      <c r="D223" t="s">
        <v>1391</v>
      </c>
      <c r="E223" t="s">
        <v>1392</v>
      </c>
      <c r="F223" t="s">
        <v>321</v>
      </c>
      <c r="G223" t="s">
        <v>322</v>
      </c>
      <c r="H223" t="s">
        <v>1393</v>
      </c>
      <c r="I223" t="s">
        <v>1239</v>
      </c>
      <c r="J223" t="s">
        <v>325</v>
      </c>
      <c r="K223" t="s">
        <v>787</v>
      </c>
      <c r="L223" t="s">
        <v>322</v>
      </c>
      <c r="M223" s="434">
        <v>43929</v>
      </c>
      <c r="N223" t="s">
        <v>328</v>
      </c>
      <c r="O223" s="434">
        <v>44173</v>
      </c>
      <c r="P223" s="434"/>
      <c r="Q223" s="408"/>
      <c r="R223" t="s">
        <v>1034</v>
      </c>
      <c r="S223" t="s">
        <v>1392</v>
      </c>
      <c r="T223" t="s">
        <v>1394</v>
      </c>
      <c r="U223" t="s">
        <v>328</v>
      </c>
      <c r="V223" s="408"/>
      <c r="W223" t="s">
        <v>329</v>
      </c>
      <c r="X223" t="s">
        <v>321</v>
      </c>
      <c r="Y223" t="s">
        <v>328</v>
      </c>
      <c r="AA223" t="s">
        <v>328</v>
      </c>
      <c r="AB223" s="408"/>
      <c r="AD223" t="s">
        <v>328</v>
      </c>
      <c r="AF223" t="s">
        <v>328</v>
      </c>
      <c r="AG223" s="408"/>
      <c r="AH223" t="s">
        <v>328</v>
      </c>
      <c r="AI223" s="408"/>
      <c r="AJ223" s="408"/>
      <c r="AK223" t="s">
        <v>328</v>
      </c>
      <c r="AL223" s="408"/>
      <c r="AM223" s="408"/>
      <c r="AN223" t="s">
        <v>328</v>
      </c>
      <c r="AP223" t="s">
        <v>328</v>
      </c>
      <c r="AQ223" t="s">
        <v>328</v>
      </c>
      <c r="AR223" t="s">
        <v>258</v>
      </c>
    </row>
    <row r="224" spans="1:44">
      <c r="A224" t="s">
        <v>538</v>
      </c>
      <c r="B224" t="s">
        <v>331</v>
      </c>
      <c r="C224" t="s">
        <v>318</v>
      </c>
      <c r="D224" t="s">
        <v>1395</v>
      </c>
      <c r="E224" t="s">
        <v>1396</v>
      </c>
      <c r="F224" t="s">
        <v>328</v>
      </c>
      <c r="H224" t="s">
        <v>1397</v>
      </c>
      <c r="I224" t="s">
        <v>1182</v>
      </c>
      <c r="J224" t="s">
        <v>325</v>
      </c>
      <c r="K224" t="s">
        <v>792</v>
      </c>
      <c r="L224" t="s">
        <v>322</v>
      </c>
      <c r="M224" s="434">
        <v>43929</v>
      </c>
      <c r="N224" t="s">
        <v>328</v>
      </c>
      <c r="O224" s="434">
        <v>44112</v>
      </c>
      <c r="P224" s="434">
        <v>44204</v>
      </c>
      <c r="Q224" s="408"/>
      <c r="R224" t="s">
        <v>1034</v>
      </c>
      <c r="S224" t="s">
        <v>1396</v>
      </c>
      <c r="T224" t="s">
        <v>1398</v>
      </c>
      <c r="U224" t="s">
        <v>328</v>
      </c>
      <c r="V224" s="408"/>
      <c r="W224" t="s">
        <v>329</v>
      </c>
      <c r="X224" t="s">
        <v>321</v>
      </c>
      <c r="Y224" t="s">
        <v>328</v>
      </c>
      <c r="AA224" t="s">
        <v>328</v>
      </c>
      <c r="AB224" s="408"/>
      <c r="AD224" t="s">
        <v>328</v>
      </c>
      <c r="AF224" t="s">
        <v>328</v>
      </c>
      <c r="AG224" s="408"/>
      <c r="AH224" t="s">
        <v>328</v>
      </c>
      <c r="AI224" s="408"/>
      <c r="AJ224" s="408"/>
      <c r="AK224" t="s">
        <v>328</v>
      </c>
      <c r="AL224" s="408"/>
      <c r="AM224" s="408"/>
      <c r="AN224" t="s">
        <v>328</v>
      </c>
      <c r="AP224" t="s">
        <v>328</v>
      </c>
      <c r="AQ224" t="s">
        <v>328</v>
      </c>
      <c r="AR224" t="s">
        <v>258</v>
      </c>
    </row>
    <row r="225" spans="1:44">
      <c r="A225" t="s">
        <v>538</v>
      </c>
      <c r="B225" t="s">
        <v>331</v>
      </c>
      <c r="C225" t="s">
        <v>339</v>
      </c>
      <c r="D225" t="s">
        <v>1399</v>
      </c>
      <c r="E225" t="s">
        <v>1400</v>
      </c>
      <c r="F225" t="s">
        <v>328</v>
      </c>
      <c r="H225" t="s">
        <v>328</v>
      </c>
      <c r="I225" t="s">
        <v>1401</v>
      </c>
      <c r="J225" t="s">
        <v>325</v>
      </c>
      <c r="K225" t="s">
        <v>522</v>
      </c>
      <c r="M225" s="434">
        <v>43862</v>
      </c>
      <c r="N225" t="s">
        <v>337</v>
      </c>
      <c r="O225" s="434">
        <v>44228</v>
      </c>
      <c r="P225" s="434"/>
      <c r="Q225" s="408"/>
      <c r="R225" t="s">
        <v>258</v>
      </c>
      <c r="S225" t="s">
        <v>1400</v>
      </c>
      <c r="T225" t="s">
        <v>328</v>
      </c>
      <c r="U225" t="s">
        <v>328</v>
      </c>
      <c r="V225" s="408"/>
      <c r="W225" t="s">
        <v>329</v>
      </c>
      <c r="X225" t="s">
        <v>321</v>
      </c>
      <c r="Y225" t="s">
        <v>328</v>
      </c>
      <c r="AA225" t="s">
        <v>328</v>
      </c>
      <c r="AB225" s="408"/>
      <c r="AD225" t="s">
        <v>328</v>
      </c>
      <c r="AF225" t="s">
        <v>328</v>
      </c>
      <c r="AG225" s="408"/>
      <c r="AH225" t="s">
        <v>328</v>
      </c>
      <c r="AI225" s="408"/>
      <c r="AJ225" s="408"/>
      <c r="AK225" t="s">
        <v>328</v>
      </c>
      <c r="AL225" s="408"/>
      <c r="AM225" s="408"/>
      <c r="AN225" t="s">
        <v>328</v>
      </c>
      <c r="AP225" t="s">
        <v>328</v>
      </c>
      <c r="AQ225" t="s">
        <v>328</v>
      </c>
      <c r="AR225" t="s">
        <v>258</v>
      </c>
    </row>
    <row r="226" spans="1:44">
      <c r="A226" t="s">
        <v>841</v>
      </c>
      <c r="B226" t="s">
        <v>331</v>
      </c>
      <c r="C226" t="s">
        <v>318</v>
      </c>
      <c r="D226" t="s">
        <v>1402</v>
      </c>
      <c r="E226" t="s">
        <v>1403</v>
      </c>
      <c r="F226" t="s">
        <v>321</v>
      </c>
      <c r="G226" t="s">
        <v>322</v>
      </c>
      <c r="H226" t="s">
        <v>1404</v>
      </c>
      <c r="I226" t="s">
        <v>1405</v>
      </c>
      <c r="J226" t="s">
        <v>325</v>
      </c>
      <c r="K226" t="s">
        <v>522</v>
      </c>
      <c r="L226" t="s">
        <v>322</v>
      </c>
      <c r="M226" s="434">
        <v>43876</v>
      </c>
      <c r="N226" t="s">
        <v>337</v>
      </c>
      <c r="O226" s="434">
        <v>44242</v>
      </c>
      <c r="P226" s="434"/>
      <c r="Q226" s="408"/>
      <c r="R226" t="s">
        <v>258</v>
      </c>
      <c r="S226" t="s">
        <v>1406</v>
      </c>
      <c r="T226" t="s">
        <v>1407</v>
      </c>
      <c r="U226" t="s">
        <v>328</v>
      </c>
      <c r="V226" s="408"/>
      <c r="W226" t="s">
        <v>329</v>
      </c>
      <c r="X226" t="s">
        <v>321</v>
      </c>
      <c r="Y226" t="s">
        <v>328</v>
      </c>
      <c r="AA226" t="s">
        <v>328</v>
      </c>
      <c r="AB226" s="408"/>
      <c r="AD226" t="s">
        <v>328</v>
      </c>
      <c r="AF226" t="s">
        <v>328</v>
      </c>
      <c r="AG226" s="408"/>
      <c r="AH226" t="s">
        <v>328</v>
      </c>
      <c r="AI226" s="408"/>
      <c r="AJ226" s="408"/>
      <c r="AK226" t="s">
        <v>328</v>
      </c>
      <c r="AL226" s="408"/>
      <c r="AM226" s="408"/>
      <c r="AN226" t="s">
        <v>328</v>
      </c>
      <c r="AP226" t="s">
        <v>328</v>
      </c>
      <c r="AQ226" t="s">
        <v>328</v>
      </c>
      <c r="AR226" t="s">
        <v>258</v>
      </c>
    </row>
    <row r="227" spans="1:44">
      <c r="A227" t="s">
        <v>878</v>
      </c>
      <c r="B227" t="s">
        <v>331</v>
      </c>
      <c r="C227" t="s">
        <v>339</v>
      </c>
      <c r="D227" t="s">
        <v>1408</v>
      </c>
      <c r="E227" t="s">
        <v>1409</v>
      </c>
      <c r="F227" t="s">
        <v>321</v>
      </c>
      <c r="G227" t="s">
        <v>322</v>
      </c>
      <c r="H227" t="s">
        <v>328</v>
      </c>
      <c r="I227" t="s">
        <v>548</v>
      </c>
      <c r="J227" t="s">
        <v>325</v>
      </c>
      <c r="K227" t="s">
        <v>680</v>
      </c>
      <c r="L227" t="s">
        <v>322</v>
      </c>
      <c r="M227" s="434">
        <v>43891</v>
      </c>
      <c r="N227" t="s">
        <v>337</v>
      </c>
      <c r="O227" s="434">
        <v>44074</v>
      </c>
      <c r="P227" s="434"/>
      <c r="Q227" s="408">
        <v>43800</v>
      </c>
      <c r="R227" t="s">
        <v>258</v>
      </c>
      <c r="S227" t="s">
        <v>1409</v>
      </c>
      <c r="T227" t="s">
        <v>1410</v>
      </c>
      <c r="U227" t="s">
        <v>328</v>
      </c>
      <c r="V227" s="408"/>
      <c r="W227" t="s">
        <v>329</v>
      </c>
      <c r="X227" t="s">
        <v>321</v>
      </c>
      <c r="Y227" t="s">
        <v>328</v>
      </c>
      <c r="AA227" t="s">
        <v>328</v>
      </c>
      <c r="AB227" s="408"/>
      <c r="AD227" t="s">
        <v>328</v>
      </c>
      <c r="AF227" t="s">
        <v>328</v>
      </c>
      <c r="AG227" s="408"/>
      <c r="AH227" t="s">
        <v>328</v>
      </c>
      <c r="AI227" s="408"/>
      <c r="AJ227" s="408"/>
      <c r="AK227" t="s">
        <v>328</v>
      </c>
      <c r="AL227" s="408"/>
      <c r="AM227" s="408"/>
      <c r="AN227" t="s">
        <v>328</v>
      </c>
      <c r="AP227" t="s">
        <v>328</v>
      </c>
      <c r="AQ227" t="s">
        <v>328</v>
      </c>
      <c r="AR227" t="s">
        <v>258</v>
      </c>
    </row>
    <row r="228" spans="1:44">
      <c r="A228" t="s">
        <v>872</v>
      </c>
      <c r="B228" t="s">
        <v>331</v>
      </c>
      <c r="C228" t="s">
        <v>1073</v>
      </c>
      <c r="D228" t="s">
        <v>1411</v>
      </c>
      <c r="E228" t="s">
        <v>1412</v>
      </c>
      <c r="F228" t="s">
        <v>321</v>
      </c>
      <c r="G228" t="s">
        <v>322</v>
      </c>
      <c r="H228" t="s">
        <v>328</v>
      </c>
      <c r="I228" t="s">
        <v>1413</v>
      </c>
      <c r="J228" t="s">
        <v>325</v>
      </c>
      <c r="K228" t="s">
        <v>1315</v>
      </c>
      <c r="L228" t="s">
        <v>322</v>
      </c>
      <c r="M228" s="434">
        <v>44013</v>
      </c>
      <c r="N228" t="s">
        <v>337</v>
      </c>
      <c r="O228" s="434">
        <v>44377</v>
      </c>
      <c r="P228" s="434">
        <v>44470</v>
      </c>
      <c r="Q228" s="408"/>
      <c r="R228" t="s">
        <v>258</v>
      </c>
      <c r="S228" t="s">
        <v>1414</v>
      </c>
      <c r="T228" t="s">
        <v>1415</v>
      </c>
      <c r="U228" t="s">
        <v>328</v>
      </c>
      <c r="V228" s="408"/>
      <c r="W228" t="s">
        <v>329</v>
      </c>
      <c r="X228" t="s">
        <v>321</v>
      </c>
      <c r="Y228" t="s">
        <v>328</v>
      </c>
      <c r="AA228" t="s">
        <v>328</v>
      </c>
      <c r="AB228" s="408"/>
      <c r="AD228" t="s">
        <v>328</v>
      </c>
      <c r="AF228" t="s">
        <v>328</v>
      </c>
      <c r="AG228" s="408"/>
      <c r="AH228" t="s">
        <v>328</v>
      </c>
      <c r="AI228" s="408"/>
      <c r="AJ228" s="408"/>
      <c r="AK228" t="s">
        <v>328</v>
      </c>
      <c r="AL228" s="408"/>
      <c r="AM228" s="408"/>
      <c r="AN228" t="s">
        <v>328</v>
      </c>
      <c r="AP228" t="s">
        <v>328</v>
      </c>
      <c r="AQ228" t="s">
        <v>328</v>
      </c>
      <c r="AR228" t="s">
        <v>258</v>
      </c>
    </row>
    <row r="229" spans="1:44">
      <c r="A229" t="s">
        <v>872</v>
      </c>
      <c r="B229" t="s">
        <v>331</v>
      </c>
      <c r="C229" t="s">
        <v>597</v>
      </c>
      <c r="D229" t="s">
        <v>1416</v>
      </c>
      <c r="E229" t="s">
        <v>1417</v>
      </c>
      <c r="F229" t="s">
        <v>321</v>
      </c>
      <c r="G229" t="s">
        <v>322</v>
      </c>
      <c r="H229" t="s">
        <v>328</v>
      </c>
      <c r="I229" t="s">
        <v>1276</v>
      </c>
      <c r="J229" t="s">
        <v>325</v>
      </c>
      <c r="K229" t="s">
        <v>801</v>
      </c>
      <c r="L229" t="s">
        <v>322</v>
      </c>
      <c r="M229" s="434">
        <v>44013</v>
      </c>
      <c r="N229" t="s">
        <v>337</v>
      </c>
      <c r="O229" s="434">
        <v>44377</v>
      </c>
      <c r="P229" s="434">
        <v>44561</v>
      </c>
      <c r="Q229" s="408">
        <v>43983</v>
      </c>
      <c r="R229" t="s">
        <v>258</v>
      </c>
      <c r="S229" t="s">
        <v>1417</v>
      </c>
      <c r="T229" t="s">
        <v>1418</v>
      </c>
      <c r="U229" t="s">
        <v>328</v>
      </c>
      <c r="V229" s="408"/>
      <c r="W229" t="s">
        <v>329</v>
      </c>
      <c r="X229" t="s">
        <v>321</v>
      </c>
      <c r="Y229" t="s">
        <v>328</v>
      </c>
      <c r="AA229" t="s">
        <v>328</v>
      </c>
      <c r="AB229" s="408"/>
      <c r="AD229" t="s">
        <v>328</v>
      </c>
      <c r="AF229" t="s">
        <v>328</v>
      </c>
      <c r="AG229" s="408"/>
      <c r="AH229" t="s">
        <v>328</v>
      </c>
      <c r="AI229" s="408"/>
      <c r="AJ229" s="408"/>
      <c r="AK229" t="s">
        <v>328</v>
      </c>
      <c r="AL229" s="408"/>
      <c r="AM229" s="408"/>
      <c r="AN229" t="s">
        <v>328</v>
      </c>
      <c r="AP229" t="s">
        <v>328</v>
      </c>
      <c r="AQ229" t="s">
        <v>328</v>
      </c>
      <c r="AR229" t="s">
        <v>258</v>
      </c>
    </row>
    <row r="230" spans="1:44">
      <c r="A230" t="s">
        <v>872</v>
      </c>
      <c r="B230" t="s">
        <v>331</v>
      </c>
      <c r="C230" t="s">
        <v>345</v>
      </c>
      <c r="D230" t="s">
        <v>1419</v>
      </c>
      <c r="E230" t="s">
        <v>1420</v>
      </c>
      <c r="F230" t="s">
        <v>321</v>
      </c>
      <c r="G230" t="s">
        <v>322</v>
      </c>
      <c r="H230" t="s">
        <v>328</v>
      </c>
      <c r="I230" t="s">
        <v>1259</v>
      </c>
      <c r="J230" t="s">
        <v>325</v>
      </c>
      <c r="K230" t="s">
        <v>463</v>
      </c>
      <c r="L230" t="s">
        <v>322</v>
      </c>
      <c r="M230" s="434">
        <v>44013</v>
      </c>
      <c r="N230" t="s">
        <v>337</v>
      </c>
      <c r="O230" s="434">
        <v>44377</v>
      </c>
      <c r="P230" s="434"/>
      <c r="Q230" s="408">
        <v>43983</v>
      </c>
      <c r="R230" t="s">
        <v>258</v>
      </c>
      <c r="S230" t="s">
        <v>1420</v>
      </c>
      <c r="T230" t="s">
        <v>1421</v>
      </c>
      <c r="U230" t="s">
        <v>328</v>
      </c>
      <c r="V230" s="408"/>
      <c r="W230" t="s">
        <v>329</v>
      </c>
      <c r="X230" t="s">
        <v>321</v>
      </c>
      <c r="Y230" t="s">
        <v>328</v>
      </c>
      <c r="AA230" t="s">
        <v>328</v>
      </c>
      <c r="AB230" s="408"/>
      <c r="AD230" t="s">
        <v>328</v>
      </c>
      <c r="AF230" t="s">
        <v>328</v>
      </c>
      <c r="AG230" s="408"/>
      <c r="AH230" t="s">
        <v>328</v>
      </c>
      <c r="AI230" s="408"/>
      <c r="AJ230" s="408"/>
      <c r="AK230" t="s">
        <v>328</v>
      </c>
      <c r="AL230" s="408"/>
      <c r="AM230" s="408"/>
      <c r="AN230" t="s">
        <v>328</v>
      </c>
      <c r="AP230" t="s">
        <v>328</v>
      </c>
      <c r="AQ230" t="s">
        <v>328</v>
      </c>
      <c r="AR230" t="s">
        <v>258</v>
      </c>
    </row>
    <row r="231" spans="1:44">
      <c r="A231" t="s">
        <v>872</v>
      </c>
      <c r="B231" t="s">
        <v>331</v>
      </c>
      <c r="C231" t="s">
        <v>405</v>
      </c>
      <c r="D231" t="s">
        <v>1422</v>
      </c>
      <c r="E231" t="s">
        <v>1423</v>
      </c>
      <c r="F231" t="s">
        <v>321</v>
      </c>
      <c r="G231" t="s">
        <v>322</v>
      </c>
      <c r="H231" t="s">
        <v>328</v>
      </c>
      <c r="I231" t="s">
        <v>1351</v>
      </c>
      <c r="J231" t="s">
        <v>325</v>
      </c>
      <c r="K231" t="s">
        <v>522</v>
      </c>
      <c r="L231" t="s">
        <v>322</v>
      </c>
      <c r="M231" s="434">
        <v>44013</v>
      </c>
      <c r="N231" t="s">
        <v>337</v>
      </c>
      <c r="O231" s="434">
        <v>44287</v>
      </c>
      <c r="P231" s="434">
        <v>44378</v>
      </c>
      <c r="Q231" s="408">
        <v>43983</v>
      </c>
      <c r="R231" t="s">
        <v>258</v>
      </c>
      <c r="S231" t="s">
        <v>1423</v>
      </c>
      <c r="T231" t="s">
        <v>1424</v>
      </c>
      <c r="U231" t="s">
        <v>328</v>
      </c>
      <c r="V231" s="408"/>
      <c r="W231" t="s">
        <v>329</v>
      </c>
      <c r="X231" t="s">
        <v>321</v>
      </c>
      <c r="Y231" t="s">
        <v>328</v>
      </c>
      <c r="AA231" t="s">
        <v>328</v>
      </c>
      <c r="AB231" s="408"/>
      <c r="AD231" t="s">
        <v>328</v>
      </c>
      <c r="AF231" t="s">
        <v>328</v>
      </c>
      <c r="AG231" s="408"/>
      <c r="AH231" t="s">
        <v>328</v>
      </c>
      <c r="AI231" s="408"/>
      <c r="AJ231" s="408"/>
      <c r="AK231" t="s">
        <v>328</v>
      </c>
      <c r="AL231" s="408"/>
      <c r="AM231" s="408"/>
      <c r="AN231" t="s">
        <v>328</v>
      </c>
      <c r="AP231" t="s">
        <v>328</v>
      </c>
      <c r="AQ231" t="s">
        <v>328</v>
      </c>
      <c r="AR231" t="s">
        <v>258</v>
      </c>
    </row>
    <row r="232" spans="1:44">
      <c r="A232" t="s">
        <v>872</v>
      </c>
      <c r="B232" t="s">
        <v>331</v>
      </c>
      <c r="C232" t="s">
        <v>318</v>
      </c>
      <c r="D232" t="s">
        <v>1425</v>
      </c>
      <c r="E232" t="s">
        <v>1426</v>
      </c>
      <c r="F232" t="s">
        <v>321</v>
      </c>
      <c r="G232" t="s">
        <v>322</v>
      </c>
      <c r="H232" t="s">
        <v>1427</v>
      </c>
      <c r="I232" t="s">
        <v>928</v>
      </c>
      <c r="J232" t="s">
        <v>325</v>
      </c>
      <c r="K232" t="s">
        <v>413</v>
      </c>
      <c r="L232" t="s">
        <v>322</v>
      </c>
      <c r="M232" s="434">
        <v>44013</v>
      </c>
      <c r="N232" t="s">
        <v>337</v>
      </c>
      <c r="O232" s="434">
        <v>44286</v>
      </c>
      <c r="P232" s="434"/>
      <c r="Q232" s="408">
        <v>43983</v>
      </c>
      <c r="R232" t="s">
        <v>258</v>
      </c>
      <c r="S232" t="s">
        <v>1426</v>
      </c>
      <c r="T232" t="s">
        <v>1428</v>
      </c>
      <c r="U232" t="s">
        <v>328</v>
      </c>
      <c r="V232" s="408"/>
      <c r="W232" t="s">
        <v>329</v>
      </c>
      <c r="X232" t="s">
        <v>321</v>
      </c>
      <c r="Y232" t="s">
        <v>328</v>
      </c>
      <c r="AA232" t="s">
        <v>328</v>
      </c>
      <c r="AB232" s="408"/>
      <c r="AD232" t="s">
        <v>328</v>
      </c>
      <c r="AF232" t="s">
        <v>328</v>
      </c>
      <c r="AG232" s="408"/>
      <c r="AH232" t="s">
        <v>328</v>
      </c>
      <c r="AI232" s="408"/>
      <c r="AJ232" s="408"/>
      <c r="AK232" t="s">
        <v>328</v>
      </c>
      <c r="AL232" s="408"/>
      <c r="AM232" s="408"/>
      <c r="AN232" t="s">
        <v>328</v>
      </c>
      <c r="AP232" t="s">
        <v>328</v>
      </c>
      <c r="AQ232" t="s">
        <v>328</v>
      </c>
      <c r="AR232" t="s">
        <v>258</v>
      </c>
    </row>
    <row r="233" spans="1:44">
      <c r="A233" t="s">
        <v>872</v>
      </c>
      <c r="B233" t="s">
        <v>331</v>
      </c>
      <c r="C233" t="s">
        <v>1073</v>
      </c>
      <c r="D233" t="s">
        <v>1429</v>
      </c>
      <c r="E233" t="s">
        <v>1430</v>
      </c>
      <c r="F233" t="s">
        <v>321</v>
      </c>
      <c r="G233" t="s">
        <v>322</v>
      </c>
      <c r="H233" t="s">
        <v>328</v>
      </c>
      <c r="I233" t="s">
        <v>1431</v>
      </c>
      <c r="J233" t="s">
        <v>325</v>
      </c>
      <c r="K233" t="s">
        <v>362</v>
      </c>
      <c r="L233" t="s">
        <v>322</v>
      </c>
      <c r="M233" s="434">
        <v>44037</v>
      </c>
      <c r="N233" t="s">
        <v>337</v>
      </c>
      <c r="O233" s="434">
        <v>44401</v>
      </c>
      <c r="P233" s="434"/>
      <c r="Q233" s="408">
        <v>43983</v>
      </c>
      <c r="R233" t="s">
        <v>258</v>
      </c>
      <c r="S233" t="s">
        <v>1432</v>
      </c>
      <c r="T233" t="s">
        <v>1433</v>
      </c>
      <c r="U233" t="s">
        <v>328</v>
      </c>
      <c r="V233" s="408"/>
      <c r="W233" t="s">
        <v>329</v>
      </c>
      <c r="X233" t="s">
        <v>321</v>
      </c>
      <c r="Y233" t="s">
        <v>328</v>
      </c>
      <c r="AA233" t="s">
        <v>328</v>
      </c>
      <c r="AB233" s="408"/>
      <c r="AD233" t="s">
        <v>328</v>
      </c>
      <c r="AF233" t="s">
        <v>328</v>
      </c>
      <c r="AG233" s="408"/>
      <c r="AH233" t="s">
        <v>328</v>
      </c>
      <c r="AI233" s="408"/>
      <c r="AJ233" s="408"/>
      <c r="AK233" t="s">
        <v>328</v>
      </c>
      <c r="AL233" s="408"/>
      <c r="AM233" s="408"/>
      <c r="AN233" t="s">
        <v>328</v>
      </c>
      <c r="AP233" t="s">
        <v>328</v>
      </c>
      <c r="AQ233" t="s">
        <v>328</v>
      </c>
      <c r="AR233" t="s">
        <v>258</v>
      </c>
    </row>
    <row r="234" spans="1:44">
      <c r="A234" t="s">
        <v>872</v>
      </c>
      <c r="B234" t="s">
        <v>331</v>
      </c>
      <c r="C234" t="s">
        <v>318</v>
      </c>
      <c r="D234" t="s">
        <v>1434</v>
      </c>
      <c r="E234" t="s">
        <v>1435</v>
      </c>
      <c r="F234" t="s">
        <v>321</v>
      </c>
      <c r="G234" t="s">
        <v>322</v>
      </c>
      <c r="H234" t="s">
        <v>1436</v>
      </c>
      <c r="I234" t="s">
        <v>1437</v>
      </c>
      <c r="J234" t="s">
        <v>325</v>
      </c>
      <c r="K234" t="s">
        <v>1326</v>
      </c>
      <c r="L234" t="s">
        <v>322</v>
      </c>
      <c r="M234" s="434">
        <v>44037</v>
      </c>
      <c r="N234" t="s">
        <v>337</v>
      </c>
      <c r="O234" s="434">
        <v>44402</v>
      </c>
      <c r="P234" s="434">
        <v>44586</v>
      </c>
      <c r="Q234" s="408">
        <v>43983</v>
      </c>
      <c r="R234" t="s">
        <v>258</v>
      </c>
      <c r="S234" t="s">
        <v>1435</v>
      </c>
      <c r="T234" t="s">
        <v>1438</v>
      </c>
      <c r="U234" t="s">
        <v>328</v>
      </c>
      <c r="V234" s="408"/>
      <c r="W234" t="s">
        <v>329</v>
      </c>
      <c r="X234" t="s">
        <v>321</v>
      </c>
      <c r="Y234" t="s">
        <v>328</v>
      </c>
      <c r="AA234" t="s">
        <v>328</v>
      </c>
      <c r="AB234" s="408"/>
      <c r="AD234" t="s">
        <v>328</v>
      </c>
      <c r="AF234" t="s">
        <v>328</v>
      </c>
      <c r="AG234" s="408"/>
      <c r="AH234" t="s">
        <v>328</v>
      </c>
      <c r="AI234" s="408"/>
      <c r="AJ234" s="408"/>
      <c r="AK234" t="s">
        <v>328</v>
      </c>
      <c r="AL234" s="408"/>
      <c r="AM234" s="408"/>
      <c r="AN234" t="s">
        <v>328</v>
      </c>
      <c r="AP234" t="s">
        <v>328</v>
      </c>
      <c r="AQ234" t="s">
        <v>328</v>
      </c>
      <c r="AR234" t="s">
        <v>258</v>
      </c>
    </row>
    <row r="235" spans="1:44">
      <c r="A235" t="s">
        <v>872</v>
      </c>
      <c r="B235" t="s">
        <v>331</v>
      </c>
      <c r="C235" t="s">
        <v>752</v>
      </c>
      <c r="D235" t="s">
        <v>1439</v>
      </c>
      <c r="E235" t="s">
        <v>1440</v>
      </c>
      <c r="F235" t="s">
        <v>321</v>
      </c>
      <c r="G235" t="s">
        <v>322</v>
      </c>
      <c r="H235" t="s">
        <v>328</v>
      </c>
      <c r="I235" t="s">
        <v>855</v>
      </c>
      <c r="J235" t="s">
        <v>325</v>
      </c>
      <c r="K235" t="s">
        <v>1255</v>
      </c>
      <c r="L235" t="s">
        <v>322</v>
      </c>
      <c r="M235" s="434">
        <v>44105</v>
      </c>
      <c r="N235" t="s">
        <v>337</v>
      </c>
      <c r="O235" s="434">
        <v>44347</v>
      </c>
      <c r="P235" s="434"/>
      <c r="Q235" s="408">
        <v>43983</v>
      </c>
      <c r="R235" t="s">
        <v>258</v>
      </c>
      <c r="S235" t="s">
        <v>1441</v>
      </c>
      <c r="T235" t="s">
        <v>1442</v>
      </c>
      <c r="U235" t="s">
        <v>328</v>
      </c>
      <c r="V235" s="408"/>
      <c r="W235" t="s">
        <v>329</v>
      </c>
      <c r="X235" t="s">
        <v>321</v>
      </c>
      <c r="Y235" t="s">
        <v>328</v>
      </c>
      <c r="AA235" t="s">
        <v>328</v>
      </c>
      <c r="AB235" s="408"/>
      <c r="AD235" t="s">
        <v>328</v>
      </c>
      <c r="AF235" t="s">
        <v>328</v>
      </c>
      <c r="AG235" s="408"/>
      <c r="AH235" t="s">
        <v>328</v>
      </c>
      <c r="AI235" s="408"/>
      <c r="AJ235" s="408"/>
      <c r="AK235" t="s">
        <v>328</v>
      </c>
      <c r="AL235" s="408"/>
      <c r="AM235" s="408"/>
      <c r="AN235" t="s">
        <v>328</v>
      </c>
      <c r="AP235" t="s">
        <v>328</v>
      </c>
      <c r="AQ235" t="s">
        <v>328</v>
      </c>
      <c r="AR235" t="s">
        <v>258</v>
      </c>
    </row>
    <row r="236" spans="1:44">
      <c r="A236" t="s">
        <v>884</v>
      </c>
      <c r="B236" t="s">
        <v>331</v>
      </c>
      <c r="C236" t="s">
        <v>405</v>
      </c>
      <c r="D236" t="s">
        <v>1443</v>
      </c>
      <c r="E236" t="s">
        <v>1444</v>
      </c>
      <c r="F236" t="s">
        <v>321</v>
      </c>
      <c r="G236" t="s">
        <v>322</v>
      </c>
      <c r="H236" t="s">
        <v>328</v>
      </c>
      <c r="I236" t="s">
        <v>1445</v>
      </c>
      <c r="J236" t="s">
        <v>325</v>
      </c>
      <c r="K236" t="s">
        <v>522</v>
      </c>
      <c r="L236" t="s">
        <v>322</v>
      </c>
      <c r="M236" s="434">
        <v>44097</v>
      </c>
      <c r="N236" t="s">
        <v>337</v>
      </c>
      <c r="O236" s="434">
        <v>44462</v>
      </c>
      <c r="P236" s="434"/>
      <c r="Q236" s="408">
        <v>43983</v>
      </c>
      <c r="R236" t="s">
        <v>258</v>
      </c>
      <c r="S236" t="s">
        <v>1446</v>
      </c>
      <c r="T236" t="s">
        <v>1447</v>
      </c>
      <c r="U236" t="s">
        <v>328</v>
      </c>
      <c r="V236" s="408"/>
      <c r="W236" t="s">
        <v>329</v>
      </c>
      <c r="X236" t="s">
        <v>321</v>
      </c>
      <c r="Y236" t="s">
        <v>328</v>
      </c>
      <c r="AA236" t="s">
        <v>328</v>
      </c>
      <c r="AB236" s="408"/>
      <c r="AD236" t="s">
        <v>328</v>
      </c>
      <c r="AF236" t="s">
        <v>328</v>
      </c>
      <c r="AG236" s="408"/>
      <c r="AH236" t="s">
        <v>328</v>
      </c>
      <c r="AI236" s="408"/>
      <c r="AJ236" s="408"/>
      <c r="AK236" t="s">
        <v>328</v>
      </c>
      <c r="AL236" s="408"/>
      <c r="AM236" s="408"/>
      <c r="AN236" t="s">
        <v>328</v>
      </c>
      <c r="AP236" t="s">
        <v>328</v>
      </c>
      <c r="AQ236" t="s">
        <v>328</v>
      </c>
      <c r="AR236" t="s">
        <v>258</v>
      </c>
    </row>
    <row r="237" spans="1:44">
      <c r="A237" t="s">
        <v>884</v>
      </c>
      <c r="B237" t="s">
        <v>331</v>
      </c>
      <c r="C237" t="s">
        <v>471</v>
      </c>
      <c r="D237" t="s">
        <v>1448</v>
      </c>
      <c r="E237" t="s">
        <v>1449</v>
      </c>
      <c r="F237" t="s">
        <v>321</v>
      </c>
      <c r="G237" t="s">
        <v>322</v>
      </c>
      <c r="H237" t="s">
        <v>328</v>
      </c>
      <c r="I237" t="s">
        <v>1276</v>
      </c>
      <c r="J237" t="s">
        <v>325</v>
      </c>
      <c r="K237" t="s">
        <v>1450</v>
      </c>
      <c r="L237" t="s">
        <v>322</v>
      </c>
      <c r="M237" s="434">
        <v>44099</v>
      </c>
      <c r="N237" t="s">
        <v>337</v>
      </c>
      <c r="O237" s="434">
        <v>44464</v>
      </c>
      <c r="P237" s="434">
        <v>44561</v>
      </c>
      <c r="Q237" s="408">
        <v>43983</v>
      </c>
      <c r="R237" t="s">
        <v>258</v>
      </c>
      <c r="S237" t="s">
        <v>1451</v>
      </c>
      <c r="T237" t="s">
        <v>328</v>
      </c>
      <c r="U237" t="s">
        <v>328</v>
      </c>
      <c r="V237" s="408"/>
      <c r="W237" t="s">
        <v>329</v>
      </c>
      <c r="X237" t="s">
        <v>321</v>
      </c>
      <c r="Y237" t="s">
        <v>328</v>
      </c>
      <c r="AA237" t="s">
        <v>328</v>
      </c>
      <c r="AB237" s="408"/>
      <c r="AD237" t="s">
        <v>328</v>
      </c>
      <c r="AF237" t="s">
        <v>328</v>
      </c>
      <c r="AG237" s="408"/>
      <c r="AH237" t="s">
        <v>328</v>
      </c>
      <c r="AI237" s="408"/>
      <c r="AJ237" s="408"/>
      <c r="AK237" t="s">
        <v>328</v>
      </c>
      <c r="AL237" s="408"/>
      <c r="AM237" s="408"/>
      <c r="AN237" t="s">
        <v>328</v>
      </c>
      <c r="AP237" t="s">
        <v>328</v>
      </c>
      <c r="AQ237" t="s">
        <v>328</v>
      </c>
      <c r="AR237" t="s">
        <v>258</v>
      </c>
    </row>
    <row r="238" spans="1:44">
      <c r="A238" t="s">
        <v>884</v>
      </c>
      <c r="B238" t="s">
        <v>331</v>
      </c>
      <c r="C238" t="s">
        <v>345</v>
      </c>
      <c r="D238" t="s">
        <v>1452</v>
      </c>
      <c r="E238" t="s">
        <v>1453</v>
      </c>
      <c r="F238" t="s">
        <v>321</v>
      </c>
      <c r="G238" t="s">
        <v>322</v>
      </c>
      <c r="H238" t="s">
        <v>328</v>
      </c>
      <c r="I238" t="s">
        <v>671</v>
      </c>
      <c r="J238" t="s">
        <v>325</v>
      </c>
      <c r="K238" t="s">
        <v>861</v>
      </c>
      <c r="L238" t="s">
        <v>322</v>
      </c>
      <c r="M238" s="434">
        <v>44075</v>
      </c>
      <c r="N238" t="s">
        <v>337</v>
      </c>
      <c r="O238" s="434">
        <v>44440</v>
      </c>
      <c r="P238" s="434">
        <v>44530</v>
      </c>
      <c r="Q238" s="408">
        <v>43983</v>
      </c>
      <c r="R238" t="s">
        <v>258</v>
      </c>
      <c r="S238" t="s">
        <v>1453</v>
      </c>
      <c r="T238" t="s">
        <v>328</v>
      </c>
      <c r="U238" t="s">
        <v>328</v>
      </c>
      <c r="V238" s="408"/>
      <c r="W238" t="s">
        <v>329</v>
      </c>
      <c r="X238" t="s">
        <v>321</v>
      </c>
      <c r="Y238" t="s">
        <v>328</v>
      </c>
      <c r="AA238" t="s">
        <v>328</v>
      </c>
      <c r="AB238" s="408"/>
      <c r="AD238" t="s">
        <v>328</v>
      </c>
      <c r="AF238" t="s">
        <v>328</v>
      </c>
      <c r="AG238" s="408"/>
      <c r="AH238" t="s">
        <v>328</v>
      </c>
      <c r="AI238" s="408"/>
      <c r="AJ238" s="408"/>
      <c r="AK238" t="s">
        <v>328</v>
      </c>
      <c r="AL238" s="408"/>
      <c r="AM238" s="408"/>
      <c r="AN238" t="s">
        <v>328</v>
      </c>
      <c r="AP238" t="s">
        <v>328</v>
      </c>
      <c r="AQ238" t="s">
        <v>328</v>
      </c>
      <c r="AR238" t="s">
        <v>258</v>
      </c>
    </row>
    <row r="239" spans="1:44">
      <c r="A239" t="s">
        <v>884</v>
      </c>
      <c r="B239" t="s">
        <v>331</v>
      </c>
      <c r="C239" t="s">
        <v>885</v>
      </c>
      <c r="D239" t="s">
        <v>1454</v>
      </c>
      <c r="E239" t="s">
        <v>1455</v>
      </c>
      <c r="F239" t="s">
        <v>321</v>
      </c>
      <c r="G239" t="s">
        <v>322</v>
      </c>
      <c r="H239" t="s">
        <v>328</v>
      </c>
      <c r="I239" t="s">
        <v>1456</v>
      </c>
      <c r="J239" t="s">
        <v>325</v>
      </c>
      <c r="K239" t="s">
        <v>522</v>
      </c>
      <c r="L239" t="s">
        <v>322</v>
      </c>
      <c r="M239" s="434">
        <v>44077</v>
      </c>
      <c r="N239" t="s">
        <v>337</v>
      </c>
      <c r="O239" s="434">
        <v>44442</v>
      </c>
      <c r="P239" s="434"/>
      <c r="Q239" s="408">
        <v>43983</v>
      </c>
      <c r="R239" t="s">
        <v>258</v>
      </c>
      <c r="S239" t="s">
        <v>1455</v>
      </c>
      <c r="T239" t="s">
        <v>328</v>
      </c>
      <c r="U239" t="s">
        <v>328</v>
      </c>
      <c r="V239" s="408"/>
      <c r="W239" t="s">
        <v>329</v>
      </c>
      <c r="X239" t="s">
        <v>321</v>
      </c>
      <c r="Y239" t="s">
        <v>328</v>
      </c>
      <c r="AA239" t="s">
        <v>328</v>
      </c>
      <c r="AB239" s="408"/>
      <c r="AD239" t="s">
        <v>328</v>
      </c>
      <c r="AF239" t="s">
        <v>328</v>
      </c>
      <c r="AG239" s="408"/>
      <c r="AH239" t="s">
        <v>328</v>
      </c>
      <c r="AI239" s="408"/>
      <c r="AJ239" s="408"/>
      <c r="AK239" t="s">
        <v>328</v>
      </c>
      <c r="AL239" s="408"/>
      <c r="AM239" s="408"/>
      <c r="AN239" t="s">
        <v>328</v>
      </c>
      <c r="AP239" t="s">
        <v>328</v>
      </c>
      <c r="AQ239" t="s">
        <v>328</v>
      </c>
      <c r="AR239" t="s">
        <v>258</v>
      </c>
    </row>
    <row r="240" spans="1:44">
      <c r="A240" t="s">
        <v>884</v>
      </c>
      <c r="B240" t="s">
        <v>331</v>
      </c>
      <c r="C240" t="s">
        <v>318</v>
      </c>
      <c r="D240" t="s">
        <v>1457</v>
      </c>
      <c r="E240" t="s">
        <v>1458</v>
      </c>
      <c r="F240" t="s">
        <v>321</v>
      </c>
      <c r="G240" t="s">
        <v>322</v>
      </c>
      <c r="H240" t="s">
        <v>1459</v>
      </c>
      <c r="I240" t="s">
        <v>1460</v>
      </c>
      <c r="J240" t="s">
        <v>325</v>
      </c>
      <c r="K240" t="s">
        <v>522</v>
      </c>
      <c r="L240" t="s">
        <v>322</v>
      </c>
      <c r="M240" s="434">
        <v>44085</v>
      </c>
      <c r="N240" t="s">
        <v>337</v>
      </c>
      <c r="O240" s="434">
        <v>44450</v>
      </c>
      <c r="P240" s="434"/>
      <c r="Q240" s="408">
        <v>43983</v>
      </c>
      <c r="R240" t="s">
        <v>258</v>
      </c>
      <c r="S240" t="s">
        <v>1461</v>
      </c>
      <c r="T240" t="s">
        <v>328</v>
      </c>
      <c r="U240" t="s">
        <v>328</v>
      </c>
      <c r="V240" s="408"/>
      <c r="W240" t="s">
        <v>329</v>
      </c>
      <c r="X240" t="s">
        <v>321</v>
      </c>
      <c r="Y240" t="s">
        <v>328</v>
      </c>
      <c r="AA240" t="s">
        <v>328</v>
      </c>
      <c r="AB240" s="408"/>
      <c r="AD240" t="s">
        <v>328</v>
      </c>
      <c r="AF240" t="s">
        <v>328</v>
      </c>
      <c r="AG240" s="408"/>
      <c r="AH240" t="s">
        <v>328</v>
      </c>
      <c r="AI240" s="408"/>
      <c r="AJ240" s="408"/>
      <c r="AK240" t="s">
        <v>328</v>
      </c>
      <c r="AL240" s="408"/>
      <c r="AM240" s="408"/>
      <c r="AN240" t="s">
        <v>328</v>
      </c>
      <c r="AP240" t="s">
        <v>328</v>
      </c>
      <c r="AQ240" t="s">
        <v>328</v>
      </c>
      <c r="AR240" t="s">
        <v>258</v>
      </c>
    </row>
    <row r="241" spans="1:44">
      <c r="A241" t="s">
        <v>878</v>
      </c>
      <c r="B241" t="s">
        <v>331</v>
      </c>
      <c r="C241" t="s">
        <v>318</v>
      </c>
      <c r="D241" t="s">
        <v>1462</v>
      </c>
      <c r="E241" t="s">
        <v>1458</v>
      </c>
      <c r="F241" t="s">
        <v>321</v>
      </c>
      <c r="G241" t="s">
        <v>322</v>
      </c>
      <c r="H241" t="s">
        <v>1463</v>
      </c>
      <c r="I241" t="s">
        <v>1437</v>
      </c>
      <c r="J241" t="s">
        <v>325</v>
      </c>
      <c r="K241" t="s">
        <v>1326</v>
      </c>
      <c r="L241" t="s">
        <v>322</v>
      </c>
      <c r="M241" s="434">
        <v>44037</v>
      </c>
      <c r="N241" t="s">
        <v>337</v>
      </c>
      <c r="O241" s="434">
        <v>44402</v>
      </c>
      <c r="P241" s="434">
        <v>44586</v>
      </c>
      <c r="Q241" s="408">
        <v>43983</v>
      </c>
      <c r="R241" t="s">
        <v>258</v>
      </c>
      <c r="S241" t="s">
        <v>1458</v>
      </c>
      <c r="T241" t="s">
        <v>328</v>
      </c>
      <c r="U241" t="s">
        <v>328</v>
      </c>
      <c r="V241" s="408"/>
      <c r="W241" t="s">
        <v>329</v>
      </c>
      <c r="X241" t="s">
        <v>321</v>
      </c>
      <c r="Y241" t="s">
        <v>328</v>
      </c>
      <c r="AA241" t="s">
        <v>328</v>
      </c>
      <c r="AB241" s="408"/>
      <c r="AD241" t="s">
        <v>328</v>
      </c>
      <c r="AF241" t="s">
        <v>328</v>
      </c>
      <c r="AG241" s="408"/>
      <c r="AH241" t="s">
        <v>328</v>
      </c>
      <c r="AI241" s="408"/>
      <c r="AJ241" s="408"/>
      <c r="AK241" t="s">
        <v>328</v>
      </c>
      <c r="AL241" s="408"/>
      <c r="AM241" s="408"/>
      <c r="AN241" t="s">
        <v>328</v>
      </c>
      <c r="AP241" t="s">
        <v>328</v>
      </c>
      <c r="AQ241" t="s">
        <v>328</v>
      </c>
      <c r="AR241" t="s">
        <v>258</v>
      </c>
    </row>
    <row r="242" spans="1:44">
      <c r="A242" t="s">
        <v>878</v>
      </c>
      <c r="B242" t="s">
        <v>331</v>
      </c>
      <c r="C242" t="s">
        <v>405</v>
      </c>
      <c r="D242" t="s">
        <v>1464</v>
      </c>
      <c r="E242" t="s">
        <v>1465</v>
      </c>
      <c r="F242" t="s">
        <v>321</v>
      </c>
      <c r="G242" t="s">
        <v>322</v>
      </c>
      <c r="H242" t="s">
        <v>328</v>
      </c>
      <c r="I242" t="s">
        <v>1466</v>
      </c>
      <c r="J242" t="s">
        <v>325</v>
      </c>
      <c r="K242" t="s">
        <v>1315</v>
      </c>
      <c r="L242" t="s">
        <v>322</v>
      </c>
      <c r="M242" s="434">
        <v>44076</v>
      </c>
      <c r="N242" t="s">
        <v>337</v>
      </c>
      <c r="O242" s="434">
        <v>44441</v>
      </c>
      <c r="P242" s="434">
        <v>44532</v>
      </c>
      <c r="Q242" s="408">
        <v>43983</v>
      </c>
      <c r="R242" t="s">
        <v>258</v>
      </c>
      <c r="S242" t="s">
        <v>1465</v>
      </c>
      <c r="T242" t="s">
        <v>1467</v>
      </c>
      <c r="U242" t="s">
        <v>328</v>
      </c>
      <c r="V242" s="408"/>
      <c r="W242" t="s">
        <v>329</v>
      </c>
      <c r="X242" t="s">
        <v>321</v>
      </c>
      <c r="Y242" t="s">
        <v>328</v>
      </c>
      <c r="AA242" t="s">
        <v>328</v>
      </c>
      <c r="AB242" s="408"/>
      <c r="AD242" t="s">
        <v>328</v>
      </c>
      <c r="AF242" t="s">
        <v>328</v>
      </c>
      <c r="AG242" s="408"/>
      <c r="AH242" t="s">
        <v>328</v>
      </c>
      <c r="AI242" s="408"/>
      <c r="AJ242" s="408"/>
      <c r="AK242" t="s">
        <v>328</v>
      </c>
      <c r="AL242" s="408"/>
      <c r="AM242" s="408"/>
      <c r="AN242" t="s">
        <v>328</v>
      </c>
      <c r="AP242" t="s">
        <v>328</v>
      </c>
      <c r="AQ242" t="s">
        <v>328</v>
      </c>
      <c r="AR242" t="s">
        <v>258</v>
      </c>
    </row>
    <row r="243" spans="1:44">
      <c r="A243" t="s">
        <v>878</v>
      </c>
      <c r="B243" t="s">
        <v>331</v>
      </c>
      <c r="C243" t="s">
        <v>752</v>
      </c>
      <c r="D243" t="s">
        <v>1468</v>
      </c>
      <c r="E243" t="s">
        <v>1469</v>
      </c>
      <c r="F243" t="s">
        <v>328</v>
      </c>
      <c r="H243" t="s">
        <v>328</v>
      </c>
      <c r="I243" t="s">
        <v>1470</v>
      </c>
      <c r="J243" t="s">
        <v>325</v>
      </c>
      <c r="K243" t="s">
        <v>792</v>
      </c>
      <c r="L243" t="s">
        <v>322</v>
      </c>
      <c r="M243" s="434">
        <v>44037</v>
      </c>
      <c r="N243" t="s">
        <v>337</v>
      </c>
      <c r="O243" s="434">
        <v>44311</v>
      </c>
      <c r="P243" s="434"/>
      <c r="Q243" s="408">
        <v>43983</v>
      </c>
      <c r="R243" t="s">
        <v>258</v>
      </c>
      <c r="S243" t="s">
        <v>1469</v>
      </c>
      <c r="T243" t="s">
        <v>328</v>
      </c>
      <c r="U243" t="s">
        <v>328</v>
      </c>
      <c r="V243" s="408"/>
      <c r="W243" t="s">
        <v>329</v>
      </c>
      <c r="X243" t="s">
        <v>321</v>
      </c>
      <c r="Y243" t="s">
        <v>328</v>
      </c>
      <c r="AA243" t="s">
        <v>328</v>
      </c>
      <c r="AB243" s="408"/>
      <c r="AD243" t="s">
        <v>328</v>
      </c>
      <c r="AF243" t="s">
        <v>328</v>
      </c>
      <c r="AG243" s="408"/>
      <c r="AH243" t="s">
        <v>328</v>
      </c>
      <c r="AI243" s="408"/>
      <c r="AJ243" s="408"/>
      <c r="AK243" t="s">
        <v>328</v>
      </c>
      <c r="AL243" s="408"/>
      <c r="AM243" s="408"/>
      <c r="AN243" t="s">
        <v>328</v>
      </c>
      <c r="AP243" t="s">
        <v>328</v>
      </c>
      <c r="AQ243" t="s">
        <v>328</v>
      </c>
      <c r="AR243" t="s">
        <v>258</v>
      </c>
    </row>
    <row r="244" spans="1:44">
      <c r="A244" t="s">
        <v>878</v>
      </c>
      <c r="B244" t="s">
        <v>331</v>
      </c>
      <c r="C244" t="s">
        <v>471</v>
      </c>
      <c r="D244" t="s">
        <v>1471</v>
      </c>
      <c r="E244" t="s">
        <v>1472</v>
      </c>
      <c r="F244" t="s">
        <v>321</v>
      </c>
      <c r="G244" t="s">
        <v>322</v>
      </c>
      <c r="H244" t="s">
        <v>328</v>
      </c>
      <c r="I244" t="s">
        <v>1473</v>
      </c>
      <c r="J244" t="s">
        <v>325</v>
      </c>
      <c r="K244" t="s">
        <v>522</v>
      </c>
      <c r="L244" t="s">
        <v>322</v>
      </c>
      <c r="M244" s="434">
        <v>44118</v>
      </c>
      <c r="N244" t="s">
        <v>337</v>
      </c>
      <c r="O244" s="434">
        <v>44483</v>
      </c>
      <c r="P244" s="434"/>
      <c r="Q244" s="408">
        <v>43983</v>
      </c>
      <c r="R244" t="s">
        <v>258</v>
      </c>
      <c r="S244" t="s">
        <v>1474</v>
      </c>
      <c r="T244" t="s">
        <v>1475</v>
      </c>
      <c r="U244" t="s">
        <v>328</v>
      </c>
      <c r="V244" s="408"/>
      <c r="W244" t="s">
        <v>329</v>
      </c>
      <c r="X244" t="s">
        <v>321</v>
      </c>
      <c r="Y244" t="s">
        <v>328</v>
      </c>
      <c r="AA244" t="s">
        <v>328</v>
      </c>
      <c r="AB244" s="408"/>
      <c r="AD244" t="s">
        <v>328</v>
      </c>
      <c r="AF244" t="s">
        <v>328</v>
      </c>
      <c r="AG244" s="408"/>
      <c r="AH244" t="s">
        <v>328</v>
      </c>
      <c r="AI244" s="408"/>
      <c r="AJ244" s="408"/>
      <c r="AK244" t="s">
        <v>328</v>
      </c>
      <c r="AL244" s="408"/>
      <c r="AM244" s="408"/>
      <c r="AN244" t="s">
        <v>328</v>
      </c>
      <c r="AP244" t="s">
        <v>328</v>
      </c>
      <c r="AQ244" t="s">
        <v>328</v>
      </c>
      <c r="AR244" t="s">
        <v>258</v>
      </c>
    </row>
    <row r="245" spans="1:44">
      <c r="A245" t="s">
        <v>878</v>
      </c>
      <c r="B245" t="s">
        <v>331</v>
      </c>
      <c r="C245" t="s">
        <v>1476</v>
      </c>
      <c r="D245" t="s">
        <v>1477</v>
      </c>
      <c r="E245" t="s">
        <v>1478</v>
      </c>
      <c r="F245" t="s">
        <v>321</v>
      </c>
      <c r="G245" t="s">
        <v>322</v>
      </c>
      <c r="H245" t="s">
        <v>328</v>
      </c>
      <c r="I245" t="s">
        <v>671</v>
      </c>
      <c r="J245" t="s">
        <v>325</v>
      </c>
      <c r="K245" t="s">
        <v>861</v>
      </c>
      <c r="L245" t="s">
        <v>322</v>
      </c>
      <c r="M245" s="434">
        <v>44075</v>
      </c>
      <c r="N245" t="s">
        <v>337</v>
      </c>
      <c r="O245" s="434">
        <v>44440</v>
      </c>
      <c r="P245" s="434">
        <v>44530</v>
      </c>
      <c r="Q245" s="408">
        <v>43983</v>
      </c>
      <c r="R245" t="s">
        <v>258</v>
      </c>
      <c r="S245" t="s">
        <v>1479</v>
      </c>
      <c r="T245" t="s">
        <v>328</v>
      </c>
      <c r="U245" t="s">
        <v>328</v>
      </c>
      <c r="V245" s="408"/>
      <c r="W245" t="s">
        <v>329</v>
      </c>
      <c r="X245" t="s">
        <v>321</v>
      </c>
      <c r="Y245" t="s">
        <v>328</v>
      </c>
      <c r="AA245" t="s">
        <v>328</v>
      </c>
      <c r="AB245" s="408"/>
      <c r="AD245" t="s">
        <v>328</v>
      </c>
      <c r="AF245" t="s">
        <v>328</v>
      </c>
      <c r="AG245" s="408"/>
      <c r="AH245" t="s">
        <v>328</v>
      </c>
      <c r="AI245" s="408"/>
      <c r="AJ245" s="408"/>
      <c r="AK245" t="s">
        <v>328</v>
      </c>
      <c r="AL245" s="408"/>
      <c r="AM245" s="408"/>
      <c r="AN245" t="s">
        <v>328</v>
      </c>
      <c r="AP245" t="s">
        <v>328</v>
      </c>
      <c r="AQ245" t="s">
        <v>328</v>
      </c>
      <c r="AR245" t="s">
        <v>258</v>
      </c>
    </row>
    <row r="246" spans="1:44">
      <c r="A246" t="s">
        <v>609</v>
      </c>
      <c r="B246" t="s">
        <v>331</v>
      </c>
      <c r="C246" t="s">
        <v>352</v>
      </c>
      <c r="D246" t="s">
        <v>1480</v>
      </c>
      <c r="E246" t="s">
        <v>1481</v>
      </c>
      <c r="F246" t="s">
        <v>321</v>
      </c>
      <c r="G246" t="s">
        <v>322</v>
      </c>
      <c r="H246" t="s">
        <v>328</v>
      </c>
      <c r="I246" t="s">
        <v>612</v>
      </c>
      <c r="J246" t="s">
        <v>325</v>
      </c>
      <c r="K246" t="s">
        <v>849</v>
      </c>
      <c r="L246" t="s">
        <v>322</v>
      </c>
      <c r="M246" s="434">
        <v>44075</v>
      </c>
      <c r="N246" t="s">
        <v>337</v>
      </c>
      <c r="O246" s="434">
        <v>44222</v>
      </c>
      <c r="P246" s="434">
        <v>44346</v>
      </c>
      <c r="Q246" s="408">
        <v>43983</v>
      </c>
      <c r="R246" t="s">
        <v>258</v>
      </c>
      <c r="S246" t="s">
        <v>1481</v>
      </c>
      <c r="T246" t="s">
        <v>328</v>
      </c>
      <c r="U246" t="s">
        <v>328</v>
      </c>
      <c r="V246" s="408"/>
      <c r="W246" t="s">
        <v>329</v>
      </c>
      <c r="X246" t="s">
        <v>321</v>
      </c>
      <c r="Y246" t="s">
        <v>328</v>
      </c>
      <c r="AA246" t="s">
        <v>328</v>
      </c>
      <c r="AB246" s="408"/>
      <c r="AD246" t="s">
        <v>328</v>
      </c>
      <c r="AF246" t="s">
        <v>328</v>
      </c>
      <c r="AG246" s="408"/>
      <c r="AH246" t="s">
        <v>328</v>
      </c>
      <c r="AI246" s="408"/>
      <c r="AJ246" s="408"/>
      <c r="AK246" t="s">
        <v>328</v>
      </c>
      <c r="AL246" s="408"/>
      <c r="AM246" s="408"/>
      <c r="AN246" t="s">
        <v>328</v>
      </c>
      <c r="AP246" t="s">
        <v>328</v>
      </c>
      <c r="AQ246" t="s">
        <v>328</v>
      </c>
      <c r="AR246" t="s">
        <v>258</v>
      </c>
    </row>
    <row r="247" spans="1:44">
      <c r="A247" t="s">
        <v>872</v>
      </c>
      <c r="B247" t="s">
        <v>331</v>
      </c>
      <c r="C247" t="s">
        <v>1482</v>
      </c>
      <c r="D247" t="s">
        <v>1483</v>
      </c>
      <c r="E247" t="s">
        <v>1484</v>
      </c>
      <c r="F247" t="s">
        <v>321</v>
      </c>
      <c r="G247" t="s">
        <v>322</v>
      </c>
      <c r="H247" t="s">
        <v>328</v>
      </c>
      <c r="I247" t="s">
        <v>1485</v>
      </c>
      <c r="J247" t="s">
        <v>325</v>
      </c>
      <c r="K247" t="s">
        <v>1289</v>
      </c>
      <c r="L247" t="s">
        <v>322</v>
      </c>
      <c r="M247" s="434">
        <v>44105</v>
      </c>
      <c r="N247" t="s">
        <v>337</v>
      </c>
      <c r="O247" s="434">
        <v>44470</v>
      </c>
      <c r="P247" s="434">
        <v>44620</v>
      </c>
      <c r="Q247" s="408">
        <v>43983</v>
      </c>
      <c r="R247" t="s">
        <v>258</v>
      </c>
      <c r="S247" t="s">
        <v>1486</v>
      </c>
      <c r="T247" t="s">
        <v>1487</v>
      </c>
      <c r="U247" t="s">
        <v>328</v>
      </c>
      <c r="V247" s="408"/>
      <c r="W247" t="s">
        <v>329</v>
      </c>
      <c r="X247" t="s">
        <v>321</v>
      </c>
      <c r="Y247" t="s">
        <v>328</v>
      </c>
      <c r="AA247" t="s">
        <v>328</v>
      </c>
      <c r="AB247" s="408"/>
      <c r="AD247" t="s">
        <v>328</v>
      </c>
      <c r="AF247" t="s">
        <v>328</v>
      </c>
      <c r="AG247" s="408"/>
      <c r="AH247" t="s">
        <v>328</v>
      </c>
      <c r="AI247" s="408"/>
      <c r="AJ247" s="408"/>
      <c r="AK247" t="s">
        <v>328</v>
      </c>
      <c r="AL247" s="408"/>
      <c r="AM247" s="408"/>
      <c r="AN247" t="s">
        <v>328</v>
      </c>
      <c r="AP247" t="s">
        <v>328</v>
      </c>
      <c r="AQ247" t="s">
        <v>328</v>
      </c>
      <c r="AR247" t="s">
        <v>258</v>
      </c>
    </row>
    <row r="248" spans="1:44">
      <c r="A248" t="s">
        <v>884</v>
      </c>
      <c r="B248" t="s">
        <v>331</v>
      </c>
      <c r="C248" t="s">
        <v>318</v>
      </c>
      <c r="D248" t="s">
        <v>1488</v>
      </c>
      <c r="E248" t="s">
        <v>1489</v>
      </c>
      <c r="F248" t="s">
        <v>321</v>
      </c>
      <c r="G248" t="s">
        <v>322</v>
      </c>
      <c r="H248" t="s">
        <v>1490</v>
      </c>
      <c r="I248" t="s">
        <v>1491</v>
      </c>
      <c r="J248" t="s">
        <v>325</v>
      </c>
      <c r="K248" t="s">
        <v>1492</v>
      </c>
      <c r="L248" t="s">
        <v>322</v>
      </c>
      <c r="M248" s="434">
        <v>43831</v>
      </c>
      <c r="N248" t="s">
        <v>337</v>
      </c>
      <c r="O248" s="434">
        <v>44197</v>
      </c>
      <c r="P248" s="434">
        <v>44423</v>
      </c>
      <c r="Q248" s="408">
        <v>43800</v>
      </c>
      <c r="R248" t="s">
        <v>258</v>
      </c>
      <c r="S248" t="s">
        <v>1493</v>
      </c>
      <c r="T248" t="s">
        <v>1494</v>
      </c>
      <c r="U248" t="s">
        <v>328</v>
      </c>
      <c r="V248" s="408"/>
      <c r="W248" t="s">
        <v>329</v>
      </c>
      <c r="X248" t="s">
        <v>321</v>
      </c>
      <c r="Y248" t="s">
        <v>328</v>
      </c>
      <c r="AA248" t="s">
        <v>328</v>
      </c>
      <c r="AB248" s="408"/>
      <c r="AD248" t="s">
        <v>328</v>
      </c>
      <c r="AF248" t="s">
        <v>328</v>
      </c>
      <c r="AG248" s="408"/>
      <c r="AH248" t="s">
        <v>328</v>
      </c>
      <c r="AI248" s="408"/>
      <c r="AJ248" s="408"/>
      <c r="AK248" t="s">
        <v>328</v>
      </c>
      <c r="AL248" s="408"/>
      <c r="AM248" s="408"/>
      <c r="AN248" t="s">
        <v>328</v>
      </c>
      <c r="AP248" t="s">
        <v>328</v>
      </c>
      <c r="AQ248" t="s">
        <v>328</v>
      </c>
      <c r="AR248" t="s">
        <v>258</v>
      </c>
    </row>
    <row r="249" spans="1:44">
      <c r="A249" t="s">
        <v>878</v>
      </c>
      <c r="B249" t="s">
        <v>331</v>
      </c>
      <c r="C249" t="s">
        <v>318</v>
      </c>
      <c r="D249" t="s">
        <v>1495</v>
      </c>
      <c r="E249" t="s">
        <v>1496</v>
      </c>
      <c r="F249" t="s">
        <v>321</v>
      </c>
      <c r="G249" t="s">
        <v>322</v>
      </c>
      <c r="H249" t="s">
        <v>1497</v>
      </c>
      <c r="I249" t="s">
        <v>1276</v>
      </c>
      <c r="J249" t="s">
        <v>325</v>
      </c>
      <c r="K249" t="s">
        <v>1498</v>
      </c>
      <c r="L249" t="s">
        <v>322</v>
      </c>
      <c r="M249" s="434">
        <v>43831</v>
      </c>
      <c r="N249" t="s">
        <v>337</v>
      </c>
      <c r="O249" s="434">
        <v>44012</v>
      </c>
      <c r="P249" s="434">
        <v>44561</v>
      </c>
      <c r="Q249" s="408">
        <v>43800</v>
      </c>
      <c r="R249" t="s">
        <v>258</v>
      </c>
      <c r="S249" t="s">
        <v>1496</v>
      </c>
      <c r="T249" t="s">
        <v>328</v>
      </c>
      <c r="U249" t="s">
        <v>328</v>
      </c>
      <c r="V249" s="408"/>
      <c r="W249" t="s">
        <v>329</v>
      </c>
      <c r="X249" t="s">
        <v>321</v>
      </c>
      <c r="Y249" t="s">
        <v>328</v>
      </c>
      <c r="AA249" t="s">
        <v>328</v>
      </c>
      <c r="AB249" s="408"/>
      <c r="AD249" t="s">
        <v>328</v>
      </c>
      <c r="AF249" t="s">
        <v>328</v>
      </c>
      <c r="AG249" s="408"/>
      <c r="AH249" t="s">
        <v>328</v>
      </c>
      <c r="AI249" s="408"/>
      <c r="AJ249" s="408"/>
      <c r="AK249" t="s">
        <v>328</v>
      </c>
      <c r="AL249" s="408"/>
      <c r="AM249" s="408"/>
      <c r="AN249" t="s">
        <v>328</v>
      </c>
      <c r="AP249" t="s">
        <v>328</v>
      </c>
      <c r="AQ249" t="s">
        <v>328</v>
      </c>
      <c r="AR249" t="s">
        <v>258</v>
      </c>
    </row>
    <row r="250" spans="1:44">
      <c r="A250" t="s">
        <v>532</v>
      </c>
      <c r="B250" t="s">
        <v>331</v>
      </c>
      <c r="C250" t="s">
        <v>318</v>
      </c>
      <c r="D250" t="s">
        <v>1499</v>
      </c>
      <c r="E250" t="s">
        <v>1500</v>
      </c>
      <c r="F250" t="s">
        <v>321</v>
      </c>
      <c r="G250" t="s">
        <v>322</v>
      </c>
      <c r="H250" t="s">
        <v>1501</v>
      </c>
      <c r="I250" t="s">
        <v>1502</v>
      </c>
      <c r="J250" t="s">
        <v>325</v>
      </c>
      <c r="K250" t="s">
        <v>1503</v>
      </c>
      <c r="L250" t="s">
        <v>322</v>
      </c>
      <c r="M250" s="434">
        <v>43289</v>
      </c>
      <c r="N250" t="s">
        <v>328</v>
      </c>
      <c r="O250" s="434">
        <v>43646</v>
      </c>
      <c r="P250" s="434">
        <v>43829</v>
      </c>
      <c r="Q250" s="408"/>
      <c r="R250" t="s">
        <v>258</v>
      </c>
      <c r="S250" t="s">
        <v>1500</v>
      </c>
      <c r="T250" t="s">
        <v>1504</v>
      </c>
      <c r="U250" t="s">
        <v>328</v>
      </c>
      <c r="V250" s="408"/>
      <c r="W250" t="s">
        <v>329</v>
      </c>
      <c r="X250" t="s">
        <v>321</v>
      </c>
      <c r="Y250" t="s">
        <v>328</v>
      </c>
      <c r="AA250" t="s">
        <v>328</v>
      </c>
      <c r="AB250" s="408"/>
      <c r="AD250" t="s">
        <v>328</v>
      </c>
      <c r="AF250" t="s">
        <v>328</v>
      </c>
      <c r="AG250" s="408"/>
      <c r="AH250" t="s">
        <v>328</v>
      </c>
      <c r="AI250" s="408"/>
      <c r="AJ250" s="408"/>
      <c r="AK250" t="s">
        <v>328</v>
      </c>
      <c r="AL250" s="408"/>
      <c r="AM250" s="408"/>
      <c r="AN250" t="s">
        <v>328</v>
      </c>
      <c r="AP250" t="s">
        <v>328</v>
      </c>
      <c r="AQ250" t="s">
        <v>328</v>
      </c>
      <c r="AR250" t="s">
        <v>258</v>
      </c>
    </row>
    <row r="251" spans="1:44">
      <c r="A251" t="s">
        <v>532</v>
      </c>
      <c r="B251" t="s">
        <v>73</v>
      </c>
      <c r="C251" t="s">
        <v>405</v>
      </c>
      <c r="D251" t="s">
        <v>1505</v>
      </c>
      <c r="E251" t="s">
        <v>1506</v>
      </c>
      <c r="F251" t="s">
        <v>258</v>
      </c>
      <c r="G251" t="s">
        <v>322</v>
      </c>
      <c r="H251" t="s">
        <v>328</v>
      </c>
      <c r="I251" t="s">
        <v>947</v>
      </c>
      <c r="J251" t="s">
        <v>657</v>
      </c>
      <c r="K251" t="s">
        <v>973</v>
      </c>
      <c r="L251" t="s">
        <v>322</v>
      </c>
      <c r="M251" s="434">
        <v>44012</v>
      </c>
      <c r="N251" t="s">
        <v>337</v>
      </c>
      <c r="O251" s="434">
        <v>44377</v>
      </c>
      <c r="P251" s="434">
        <v>45107</v>
      </c>
      <c r="Q251" s="408"/>
      <c r="R251" t="s">
        <v>258</v>
      </c>
      <c r="S251" t="s">
        <v>1507</v>
      </c>
      <c r="T251" t="s">
        <v>1508</v>
      </c>
      <c r="U251" t="s">
        <v>328</v>
      </c>
      <c r="V251" s="408"/>
      <c r="W251" t="s">
        <v>329</v>
      </c>
      <c r="X251" t="s">
        <v>321</v>
      </c>
      <c r="Y251" t="s">
        <v>328</v>
      </c>
      <c r="AA251" t="s">
        <v>328</v>
      </c>
      <c r="AB251" s="408"/>
      <c r="AD251" t="s">
        <v>328</v>
      </c>
      <c r="AF251" t="s">
        <v>328</v>
      </c>
      <c r="AG251" s="408"/>
      <c r="AH251" t="s">
        <v>328</v>
      </c>
      <c r="AI251" s="408"/>
      <c r="AJ251" s="408"/>
      <c r="AK251" t="s">
        <v>328</v>
      </c>
      <c r="AL251" s="408"/>
      <c r="AM251" s="408"/>
      <c r="AN251" t="s">
        <v>328</v>
      </c>
      <c r="AP251" t="s">
        <v>328</v>
      </c>
      <c r="AQ251" t="s">
        <v>328</v>
      </c>
      <c r="AR251" t="s">
        <v>258</v>
      </c>
    </row>
    <row r="252" spans="1:44">
      <c r="A252" t="s">
        <v>771</v>
      </c>
      <c r="B252" t="s">
        <v>73</v>
      </c>
      <c r="C252" t="s">
        <v>352</v>
      </c>
      <c r="D252" t="s">
        <v>1509</v>
      </c>
      <c r="E252" t="s">
        <v>1510</v>
      </c>
      <c r="F252" t="s">
        <v>321</v>
      </c>
      <c r="G252" t="s">
        <v>322</v>
      </c>
      <c r="H252" t="s">
        <v>921</v>
      </c>
      <c r="I252" t="s">
        <v>1511</v>
      </c>
      <c r="J252" t="s">
        <v>657</v>
      </c>
      <c r="K252" t="s">
        <v>973</v>
      </c>
      <c r="L252" t="s">
        <v>322</v>
      </c>
      <c r="M252" s="434">
        <v>44179</v>
      </c>
      <c r="N252" t="s">
        <v>337</v>
      </c>
      <c r="O252" s="434">
        <v>45274</v>
      </c>
      <c r="P252" s="434"/>
      <c r="Q252" s="408"/>
      <c r="R252" t="s">
        <v>258</v>
      </c>
      <c r="S252" t="s">
        <v>328</v>
      </c>
      <c r="T252" t="s">
        <v>1512</v>
      </c>
      <c r="U252" t="s">
        <v>328</v>
      </c>
      <c r="V252" s="408"/>
      <c r="W252" t="s">
        <v>329</v>
      </c>
      <c r="X252" t="s">
        <v>321</v>
      </c>
      <c r="Y252" t="s">
        <v>328</v>
      </c>
      <c r="AA252" t="s">
        <v>328</v>
      </c>
      <c r="AB252" s="408"/>
      <c r="AD252" t="s">
        <v>328</v>
      </c>
      <c r="AF252" t="s">
        <v>328</v>
      </c>
      <c r="AG252" s="408"/>
      <c r="AH252" t="s">
        <v>328</v>
      </c>
      <c r="AI252" s="408"/>
      <c r="AJ252" s="408"/>
      <c r="AK252" t="s">
        <v>328</v>
      </c>
      <c r="AL252" s="408"/>
      <c r="AM252" s="408"/>
      <c r="AN252" t="s">
        <v>328</v>
      </c>
      <c r="AP252" t="s">
        <v>328</v>
      </c>
      <c r="AQ252" t="s">
        <v>328</v>
      </c>
      <c r="AR252" t="s">
        <v>258</v>
      </c>
    </row>
    <row r="253" spans="1:44">
      <c r="A253" t="s">
        <v>819</v>
      </c>
      <c r="B253" t="s">
        <v>73</v>
      </c>
      <c r="C253" t="s">
        <v>405</v>
      </c>
      <c r="D253" t="s">
        <v>1513</v>
      </c>
      <c r="E253" t="s">
        <v>1514</v>
      </c>
      <c r="F253" t="s">
        <v>321</v>
      </c>
      <c r="G253" t="s">
        <v>322</v>
      </c>
      <c r="H253" t="s">
        <v>328</v>
      </c>
      <c r="I253" t="s">
        <v>1515</v>
      </c>
      <c r="J253" t="s">
        <v>657</v>
      </c>
      <c r="K253" t="s">
        <v>973</v>
      </c>
      <c r="L253" t="s">
        <v>322</v>
      </c>
      <c r="M253" s="434">
        <v>44197</v>
      </c>
      <c r="N253" t="s">
        <v>337</v>
      </c>
      <c r="O253" s="434">
        <v>45292</v>
      </c>
      <c r="P253" s="434"/>
      <c r="Q253" s="408">
        <v>44167</v>
      </c>
      <c r="R253" t="s">
        <v>258</v>
      </c>
      <c r="S253" t="s">
        <v>1514</v>
      </c>
      <c r="T253" t="s">
        <v>1516</v>
      </c>
      <c r="U253" t="s">
        <v>328</v>
      </c>
      <c r="V253" s="408"/>
      <c r="W253" t="s">
        <v>329</v>
      </c>
      <c r="X253" t="s">
        <v>321</v>
      </c>
      <c r="Y253" t="s">
        <v>328</v>
      </c>
      <c r="AA253" t="s">
        <v>328</v>
      </c>
      <c r="AB253" s="408"/>
      <c r="AD253" t="s">
        <v>328</v>
      </c>
      <c r="AF253" t="s">
        <v>328</v>
      </c>
      <c r="AG253" s="408"/>
      <c r="AH253" t="s">
        <v>328</v>
      </c>
      <c r="AI253" s="408"/>
      <c r="AJ253" s="408"/>
      <c r="AK253" t="s">
        <v>328</v>
      </c>
      <c r="AL253" s="408"/>
      <c r="AM253" s="408"/>
      <c r="AN253" t="s">
        <v>328</v>
      </c>
      <c r="AP253" t="s">
        <v>328</v>
      </c>
      <c r="AQ253" t="s">
        <v>328</v>
      </c>
      <c r="AR253" t="s">
        <v>258</v>
      </c>
    </row>
    <row r="254" spans="1:44">
      <c r="A254" t="s">
        <v>524</v>
      </c>
      <c r="B254" t="s">
        <v>73</v>
      </c>
      <c r="C254" t="s">
        <v>318</v>
      </c>
      <c r="D254" t="s">
        <v>1517</v>
      </c>
      <c r="E254" t="s">
        <v>1518</v>
      </c>
      <c r="F254" t="s">
        <v>321</v>
      </c>
      <c r="G254" t="s">
        <v>322</v>
      </c>
      <c r="H254" t="s">
        <v>1519</v>
      </c>
      <c r="I254" t="s">
        <v>947</v>
      </c>
      <c r="J254" t="s">
        <v>657</v>
      </c>
      <c r="K254" t="s">
        <v>1520</v>
      </c>
      <c r="L254" t="s">
        <v>322</v>
      </c>
      <c r="M254" s="434">
        <v>43831</v>
      </c>
      <c r="N254" t="s">
        <v>327</v>
      </c>
      <c r="O254" s="434">
        <v>45107</v>
      </c>
      <c r="P254" s="434"/>
      <c r="Q254" s="408"/>
      <c r="R254" t="s">
        <v>258</v>
      </c>
      <c r="S254" t="s">
        <v>1521</v>
      </c>
      <c r="T254" t="s">
        <v>1522</v>
      </c>
      <c r="U254" t="s">
        <v>328</v>
      </c>
      <c r="V254" s="408"/>
      <c r="W254" t="s">
        <v>329</v>
      </c>
      <c r="X254" t="s">
        <v>321</v>
      </c>
      <c r="Y254" t="s">
        <v>328</v>
      </c>
      <c r="AA254" t="s">
        <v>328</v>
      </c>
      <c r="AB254" s="408"/>
      <c r="AD254" t="s">
        <v>328</v>
      </c>
      <c r="AF254" t="s">
        <v>328</v>
      </c>
      <c r="AG254" s="408"/>
      <c r="AH254" t="s">
        <v>328</v>
      </c>
      <c r="AI254" s="408"/>
      <c r="AJ254" s="408"/>
      <c r="AK254" t="s">
        <v>328</v>
      </c>
      <c r="AL254" s="408"/>
      <c r="AM254" s="408"/>
      <c r="AN254" t="s">
        <v>328</v>
      </c>
      <c r="AP254" t="s">
        <v>328</v>
      </c>
      <c r="AQ254" t="s">
        <v>328</v>
      </c>
      <c r="AR254" t="s">
        <v>258</v>
      </c>
    </row>
    <row r="255" spans="1:44">
      <c r="A255" t="s">
        <v>532</v>
      </c>
      <c r="B255" t="s">
        <v>73</v>
      </c>
      <c r="C255" t="s">
        <v>318</v>
      </c>
      <c r="D255" t="s">
        <v>1523</v>
      </c>
      <c r="E255" t="s">
        <v>1524</v>
      </c>
      <c r="F255" t="s">
        <v>321</v>
      </c>
      <c r="G255" t="s">
        <v>322</v>
      </c>
      <c r="H255" t="s">
        <v>1525</v>
      </c>
      <c r="I255" t="s">
        <v>947</v>
      </c>
      <c r="J255" t="s">
        <v>657</v>
      </c>
      <c r="K255" t="s">
        <v>1526</v>
      </c>
      <c r="L255" t="s">
        <v>322</v>
      </c>
      <c r="M255" s="434">
        <v>43867</v>
      </c>
      <c r="N255" t="s">
        <v>327</v>
      </c>
      <c r="O255" s="434">
        <v>44910</v>
      </c>
      <c r="P255" s="434">
        <v>45107</v>
      </c>
      <c r="Q255" s="408"/>
      <c r="R255" t="s">
        <v>258</v>
      </c>
      <c r="S255" t="s">
        <v>1527</v>
      </c>
      <c r="T255" t="s">
        <v>1528</v>
      </c>
      <c r="U255" t="s">
        <v>328</v>
      </c>
      <c r="V255" s="408"/>
      <c r="W255" t="s">
        <v>329</v>
      </c>
      <c r="X255" t="s">
        <v>321</v>
      </c>
      <c r="Y255" t="s">
        <v>328</v>
      </c>
      <c r="AA255" t="s">
        <v>328</v>
      </c>
      <c r="AB255" s="408"/>
      <c r="AD255" t="s">
        <v>328</v>
      </c>
      <c r="AF255" t="s">
        <v>328</v>
      </c>
      <c r="AG255" s="408"/>
      <c r="AH255" t="s">
        <v>328</v>
      </c>
      <c r="AI255" s="408"/>
      <c r="AJ255" s="408"/>
      <c r="AK255" t="s">
        <v>328</v>
      </c>
      <c r="AL255" s="408"/>
      <c r="AM255" s="408"/>
      <c r="AN255" t="s">
        <v>328</v>
      </c>
      <c r="AP255" t="s">
        <v>328</v>
      </c>
      <c r="AQ255" t="s">
        <v>328</v>
      </c>
      <c r="AR255" t="s">
        <v>258</v>
      </c>
    </row>
    <row r="256" spans="1:44">
      <c r="A256" t="s">
        <v>316</v>
      </c>
      <c r="B256" t="s">
        <v>317</v>
      </c>
      <c r="C256" t="s">
        <v>345</v>
      </c>
      <c r="D256" t="s">
        <v>1529</v>
      </c>
      <c r="E256" t="s">
        <v>1530</v>
      </c>
      <c r="F256" t="s">
        <v>321</v>
      </c>
      <c r="G256" t="s">
        <v>322</v>
      </c>
      <c r="H256" t="s">
        <v>328</v>
      </c>
      <c r="I256" t="s">
        <v>1531</v>
      </c>
      <c r="J256" t="s">
        <v>657</v>
      </c>
      <c r="K256" t="s">
        <v>1532</v>
      </c>
      <c r="L256" t="s">
        <v>322</v>
      </c>
      <c r="M256" s="434">
        <v>44313</v>
      </c>
      <c r="N256" t="s">
        <v>337</v>
      </c>
      <c r="O256" s="434">
        <v>44861</v>
      </c>
      <c r="P256" s="434">
        <v>45017</v>
      </c>
      <c r="Q256" s="408">
        <v>44259</v>
      </c>
      <c r="R256" t="s">
        <v>258</v>
      </c>
      <c r="S256" t="s">
        <v>328</v>
      </c>
      <c r="T256" t="s">
        <v>328</v>
      </c>
      <c r="U256" t="s">
        <v>328</v>
      </c>
      <c r="V256" s="408"/>
      <c r="W256" t="s">
        <v>329</v>
      </c>
      <c r="X256" t="s">
        <v>321</v>
      </c>
      <c r="Y256" t="s">
        <v>328</v>
      </c>
      <c r="AA256" t="s">
        <v>328</v>
      </c>
      <c r="AB256" s="408"/>
      <c r="AD256" t="s">
        <v>328</v>
      </c>
      <c r="AF256" t="s">
        <v>328</v>
      </c>
      <c r="AG256" s="408"/>
      <c r="AH256" t="s">
        <v>328</v>
      </c>
      <c r="AI256" s="408"/>
      <c r="AJ256" s="408"/>
      <c r="AK256" t="s">
        <v>328</v>
      </c>
      <c r="AL256" s="408"/>
      <c r="AM256" s="408"/>
      <c r="AN256" t="s">
        <v>328</v>
      </c>
      <c r="AP256" t="s">
        <v>328</v>
      </c>
      <c r="AQ256" t="s">
        <v>328</v>
      </c>
      <c r="AR256" t="s">
        <v>258</v>
      </c>
    </row>
    <row r="257" spans="1:44">
      <c r="A257" t="s">
        <v>316</v>
      </c>
      <c r="B257" t="s">
        <v>317</v>
      </c>
      <c r="C257" t="s">
        <v>339</v>
      </c>
      <c r="D257" t="s">
        <v>1533</v>
      </c>
      <c r="E257" t="s">
        <v>1534</v>
      </c>
      <c r="F257" t="s">
        <v>321</v>
      </c>
      <c r="G257" t="s">
        <v>322</v>
      </c>
      <c r="H257" t="s">
        <v>328</v>
      </c>
      <c r="I257" t="s">
        <v>1325</v>
      </c>
      <c r="J257" t="s">
        <v>325</v>
      </c>
      <c r="K257" t="s">
        <v>792</v>
      </c>
      <c r="L257" t="s">
        <v>322</v>
      </c>
      <c r="M257" s="434">
        <v>44287</v>
      </c>
      <c r="N257" t="s">
        <v>337</v>
      </c>
      <c r="O257" s="434">
        <v>44562</v>
      </c>
      <c r="P257" s="434"/>
      <c r="Q257" s="408">
        <v>44662</v>
      </c>
      <c r="R257" t="s">
        <v>258</v>
      </c>
      <c r="S257" t="s">
        <v>328</v>
      </c>
      <c r="T257" t="s">
        <v>328</v>
      </c>
      <c r="U257" t="s">
        <v>328</v>
      </c>
      <c r="V257" s="408"/>
      <c r="W257" t="s">
        <v>329</v>
      </c>
      <c r="X257" t="s">
        <v>321</v>
      </c>
      <c r="Y257" t="s">
        <v>328</v>
      </c>
      <c r="AA257" t="s">
        <v>328</v>
      </c>
      <c r="AB257" s="408"/>
      <c r="AD257" t="s">
        <v>328</v>
      </c>
      <c r="AF257" t="s">
        <v>328</v>
      </c>
      <c r="AG257" s="408"/>
      <c r="AH257" t="s">
        <v>328</v>
      </c>
      <c r="AI257" s="408"/>
      <c r="AJ257" s="408"/>
      <c r="AK257" t="s">
        <v>328</v>
      </c>
      <c r="AL257" s="408"/>
      <c r="AM257" s="408"/>
      <c r="AN257" t="s">
        <v>328</v>
      </c>
      <c r="AP257" t="s">
        <v>328</v>
      </c>
      <c r="AQ257" t="s">
        <v>328</v>
      </c>
      <c r="AR257" t="s">
        <v>258</v>
      </c>
    </row>
    <row r="258" spans="1:44">
      <c r="A258" t="s">
        <v>316</v>
      </c>
      <c r="B258" t="s">
        <v>317</v>
      </c>
      <c r="C258" t="s">
        <v>684</v>
      </c>
      <c r="D258" t="s">
        <v>1535</v>
      </c>
      <c r="E258" t="s">
        <v>1536</v>
      </c>
      <c r="F258" t="s">
        <v>321</v>
      </c>
      <c r="G258" t="s">
        <v>322</v>
      </c>
      <c r="H258" t="s">
        <v>1537</v>
      </c>
      <c r="I258" t="s">
        <v>1538</v>
      </c>
      <c r="J258" t="s">
        <v>325</v>
      </c>
      <c r="K258" t="s">
        <v>522</v>
      </c>
      <c r="L258" t="s">
        <v>322</v>
      </c>
      <c r="M258" s="434">
        <v>44287</v>
      </c>
      <c r="N258" t="s">
        <v>337</v>
      </c>
      <c r="O258" s="434">
        <v>44652</v>
      </c>
      <c r="P258" s="434"/>
      <c r="Q258" s="408">
        <v>44253</v>
      </c>
      <c r="R258" t="s">
        <v>258</v>
      </c>
      <c r="S258" t="s">
        <v>328</v>
      </c>
      <c r="T258" t="s">
        <v>328</v>
      </c>
      <c r="U258" t="s">
        <v>328</v>
      </c>
      <c r="V258" s="408"/>
      <c r="W258" t="s">
        <v>329</v>
      </c>
      <c r="X258" t="s">
        <v>321</v>
      </c>
      <c r="Y258" t="s">
        <v>328</v>
      </c>
      <c r="AA258" t="s">
        <v>328</v>
      </c>
      <c r="AB258" s="408"/>
      <c r="AD258" t="s">
        <v>328</v>
      </c>
      <c r="AF258" t="s">
        <v>328</v>
      </c>
      <c r="AG258" s="408"/>
      <c r="AH258" t="s">
        <v>328</v>
      </c>
      <c r="AI258" s="408"/>
      <c r="AJ258" s="408"/>
      <c r="AK258" t="s">
        <v>328</v>
      </c>
      <c r="AL258" s="408"/>
      <c r="AM258" s="408"/>
      <c r="AN258" t="s">
        <v>328</v>
      </c>
      <c r="AP258" t="s">
        <v>328</v>
      </c>
      <c r="AQ258" t="s">
        <v>328</v>
      </c>
      <c r="AR258" t="s">
        <v>258</v>
      </c>
    </row>
    <row r="259" spans="1:44">
      <c r="A259" t="s">
        <v>316</v>
      </c>
      <c r="B259" t="s">
        <v>317</v>
      </c>
      <c r="C259" t="s">
        <v>1539</v>
      </c>
      <c r="D259" t="s">
        <v>1540</v>
      </c>
      <c r="E259" t="s">
        <v>1541</v>
      </c>
      <c r="F259" t="s">
        <v>321</v>
      </c>
      <c r="G259" t="s">
        <v>322</v>
      </c>
      <c r="H259" t="s">
        <v>328</v>
      </c>
      <c r="I259" t="s">
        <v>656</v>
      </c>
      <c r="J259" t="s">
        <v>657</v>
      </c>
      <c r="K259" t="s">
        <v>1542</v>
      </c>
      <c r="L259" t="s">
        <v>322</v>
      </c>
      <c r="M259" s="434">
        <v>44319</v>
      </c>
      <c r="N259" t="s">
        <v>337</v>
      </c>
      <c r="O259" s="434">
        <v>44503</v>
      </c>
      <c r="P259" s="434">
        <v>44926</v>
      </c>
      <c r="Q259" s="408">
        <v>44076</v>
      </c>
      <c r="R259" t="s">
        <v>258</v>
      </c>
      <c r="S259" t="s">
        <v>328</v>
      </c>
      <c r="T259" t="s">
        <v>328</v>
      </c>
      <c r="U259" t="s">
        <v>328</v>
      </c>
      <c r="V259" s="408"/>
      <c r="W259" t="s">
        <v>329</v>
      </c>
      <c r="X259" t="s">
        <v>321</v>
      </c>
      <c r="Y259" t="s">
        <v>328</v>
      </c>
      <c r="AA259" t="s">
        <v>328</v>
      </c>
      <c r="AB259" s="408"/>
      <c r="AD259" t="s">
        <v>328</v>
      </c>
      <c r="AF259" t="s">
        <v>328</v>
      </c>
      <c r="AG259" s="408"/>
      <c r="AH259" t="s">
        <v>328</v>
      </c>
      <c r="AI259" s="408"/>
      <c r="AJ259" s="408"/>
      <c r="AK259" t="s">
        <v>328</v>
      </c>
      <c r="AL259" s="408"/>
      <c r="AM259" s="408"/>
      <c r="AN259" t="s">
        <v>328</v>
      </c>
      <c r="AP259" t="s">
        <v>328</v>
      </c>
      <c r="AQ259" t="s">
        <v>328</v>
      </c>
      <c r="AR259" t="s">
        <v>258</v>
      </c>
    </row>
    <row r="260" spans="1:44">
      <c r="A260" t="s">
        <v>316</v>
      </c>
      <c r="B260" t="s">
        <v>317</v>
      </c>
      <c r="C260" t="s">
        <v>318</v>
      </c>
      <c r="D260" t="s">
        <v>1543</v>
      </c>
      <c r="E260" t="s">
        <v>1544</v>
      </c>
      <c r="F260" t="s">
        <v>321</v>
      </c>
      <c r="G260" t="s">
        <v>322</v>
      </c>
      <c r="H260" t="s">
        <v>1545</v>
      </c>
      <c r="I260" t="s">
        <v>1546</v>
      </c>
      <c r="J260" t="s">
        <v>657</v>
      </c>
      <c r="K260" t="s">
        <v>1326</v>
      </c>
      <c r="L260" t="s">
        <v>322</v>
      </c>
      <c r="M260" s="434">
        <v>44336</v>
      </c>
      <c r="N260" t="s">
        <v>337</v>
      </c>
      <c r="O260" s="434">
        <v>44885</v>
      </c>
      <c r="P260" s="434"/>
      <c r="Q260" s="408">
        <v>44316</v>
      </c>
      <c r="R260" t="s">
        <v>258</v>
      </c>
      <c r="S260" t="s">
        <v>328</v>
      </c>
      <c r="T260" t="s">
        <v>328</v>
      </c>
      <c r="U260" t="s">
        <v>328</v>
      </c>
      <c r="V260" s="408"/>
      <c r="W260" t="s">
        <v>329</v>
      </c>
      <c r="X260" t="s">
        <v>321</v>
      </c>
      <c r="Y260" t="s">
        <v>328</v>
      </c>
      <c r="AA260" t="s">
        <v>328</v>
      </c>
      <c r="AB260" s="408"/>
      <c r="AD260" t="s">
        <v>328</v>
      </c>
      <c r="AF260" t="s">
        <v>328</v>
      </c>
      <c r="AG260" s="408"/>
      <c r="AH260" t="s">
        <v>328</v>
      </c>
      <c r="AI260" s="408"/>
      <c r="AJ260" s="408"/>
      <c r="AK260" t="s">
        <v>328</v>
      </c>
      <c r="AL260" s="408"/>
      <c r="AM260" s="408"/>
      <c r="AN260" t="s">
        <v>328</v>
      </c>
      <c r="AP260" t="s">
        <v>328</v>
      </c>
      <c r="AQ260" t="s">
        <v>328</v>
      </c>
      <c r="AR260" t="s">
        <v>258</v>
      </c>
    </row>
    <row r="261" spans="1:44">
      <c r="A261" t="s">
        <v>316</v>
      </c>
      <c r="B261" t="s">
        <v>317</v>
      </c>
      <c r="C261" t="s">
        <v>616</v>
      </c>
      <c r="D261" t="s">
        <v>1547</v>
      </c>
      <c r="E261" t="s">
        <v>1548</v>
      </c>
      <c r="F261" t="s">
        <v>321</v>
      </c>
      <c r="G261" t="s">
        <v>322</v>
      </c>
      <c r="H261" t="s">
        <v>328</v>
      </c>
      <c r="I261" t="s">
        <v>1549</v>
      </c>
      <c r="J261" t="s">
        <v>325</v>
      </c>
      <c r="K261" t="s">
        <v>990</v>
      </c>
      <c r="L261" t="s">
        <v>322</v>
      </c>
      <c r="M261" s="434">
        <v>44351</v>
      </c>
      <c r="N261" t="s">
        <v>337</v>
      </c>
      <c r="O261" s="434">
        <v>44654</v>
      </c>
      <c r="P261" s="434">
        <v>44712</v>
      </c>
      <c r="Q261" s="408">
        <v>44348</v>
      </c>
      <c r="R261" t="s">
        <v>258</v>
      </c>
      <c r="S261" t="s">
        <v>328</v>
      </c>
      <c r="T261" t="s">
        <v>328</v>
      </c>
      <c r="U261" t="s">
        <v>328</v>
      </c>
      <c r="V261" s="408">
        <v>44614</v>
      </c>
      <c r="W261" t="s">
        <v>329</v>
      </c>
      <c r="X261" t="s">
        <v>321</v>
      </c>
      <c r="Y261" t="s">
        <v>328</v>
      </c>
      <c r="AA261" t="s">
        <v>328</v>
      </c>
      <c r="AB261" s="408"/>
      <c r="AD261" t="s">
        <v>328</v>
      </c>
      <c r="AF261" t="s">
        <v>328</v>
      </c>
      <c r="AG261" s="408"/>
      <c r="AH261" t="s">
        <v>328</v>
      </c>
      <c r="AI261" s="408"/>
      <c r="AJ261" s="408"/>
      <c r="AK261" t="s">
        <v>328</v>
      </c>
      <c r="AL261" s="408"/>
      <c r="AM261" s="408"/>
      <c r="AN261" t="s">
        <v>328</v>
      </c>
      <c r="AP261" t="s">
        <v>328</v>
      </c>
      <c r="AQ261" t="s">
        <v>328</v>
      </c>
      <c r="AR261" t="s">
        <v>258</v>
      </c>
    </row>
    <row r="262" spans="1:44">
      <c r="A262" t="s">
        <v>316</v>
      </c>
      <c r="B262" t="s">
        <v>317</v>
      </c>
      <c r="C262" t="s">
        <v>405</v>
      </c>
      <c r="D262" t="s">
        <v>1550</v>
      </c>
      <c r="E262" t="s">
        <v>1551</v>
      </c>
      <c r="F262" t="s">
        <v>321</v>
      </c>
      <c r="G262" t="s">
        <v>322</v>
      </c>
      <c r="H262" t="s">
        <v>328</v>
      </c>
      <c r="I262" t="s">
        <v>1014</v>
      </c>
      <c r="J262" t="s">
        <v>657</v>
      </c>
      <c r="K262" t="s">
        <v>1552</v>
      </c>
      <c r="L262" t="s">
        <v>322</v>
      </c>
      <c r="M262" s="434">
        <v>44257</v>
      </c>
      <c r="N262" t="s">
        <v>337</v>
      </c>
      <c r="O262" s="434">
        <v>44806</v>
      </c>
      <c r="P262" s="434">
        <v>45016</v>
      </c>
      <c r="Q262" s="408">
        <v>44256</v>
      </c>
      <c r="R262" t="s">
        <v>258</v>
      </c>
      <c r="S262" t="s">
        <v>328</v>
      </c>
      <c r="T262" t="s">
        <v>328</v>
      </c>
      <c r="U262" t="s">
        <v>328</v>
      </c>
      <c r="V262" s="408"/>
      <c r="W262" t="s">
        <v>329</v>
      </c>
      <c r="X262" t="s">
        <v>321</v>
      </c>
      <c r="Y262" t="s">
        <v>328</v>
      </c>
      <c r="AA262" t="s">
        <v>328</v>
      </c>
      <c r="AB262" s="408"/>
      <c r="AD262" t="s">
        <v>328</v>
      </c>
      <c r="AF262" t="s">
        <v>328</v>
      </c>
      <c r="AG262" s="408"/>
      <c r="AH262" t="s">
        <v>328</v>
      </c>
      <c r="AI262" s="408"/>
      <c r="AJ262" s="408"/>
      <c r="AK262" t="s">
        <v>328</v>
      </c>
      <c r="AL262" s="408"/>
      <c r="AM262" s="408"/>
      <c r="AN262" t="s">
        <v>328</v>
      </c>
      <c r="AP262" t="s">
        <v>328</v>
      </c>
      <c r="AQ262" t="s">
        <v>328</v>
      </c>
      <c r="AR262" t="s">
        <v>258</v>
      </c>
    </row>
    <row r="263" spans="1:44">
      <c r="A263" t="s">
        <v>316</v>
      </c>
      <c r="B263" t="s">
        <v>317</v>
      </c>
      <c r="C263" t="s">
        <v>561</v>
      </c>
      <c r="D263" t="s">
        <v>1553</v>
      </c>
      <c r="E263" t="s">
        <v>1554</v>
      </c>
      <c r="F263" t="s">
        <v>321</v>
      </c>
      <c r="G263" t="s">
        <v>322</v>
      </c>
      <c r="H263" t="s">
        <v>328</v>
      </c>
      <c r="I263" t="s">
        <v>1555</v>
      </c>
      <c r="J263" t="s">
        <v>325</v>
      </c>
      <c r="K263" t="s">
        <v>522</v>
      </c>
      <c r="L263" t="s">
        <v>322</v>
      </c>
      <c r="M263" s="434">
        <v>44375</v>
      </c>
      <c r="N263" t="s">
        <v>337</v>
      </c>
      <c r="O263" s="434">
        <v>44740</v>
      </c>
      <c r="P263" s="434"/>
      <c r="Q263" s="408">
        <v>44351</v>
      </c>
      <c r="R263" t="s">
        <v>258</v>
      </c>
      <c r="S263" t="s">
        <v>328</v>
      </c>
      <c r="T263" t="s">
        <v>328</v>
      </c>
      <c r="U263" t="s">
        <v>328</v>
      </c>
      <c r="V263" s="408"/>
      <c r="W263" t="s">
        <v>329</v>
      </c>
      <c r="X263" t="s">
        <v>321</v>
      </c>
      <c r="Y263" t="s">
        <v>328</v>
      </c>
      <c r="AA263" t="s">
        <v>328</v>
      </c>
      <c r="AB263" s="408"/>
      <c r="AD263" t="s">
        <v>328</v>
      </c>
      <c r="AF263" t="s">
        <v>328</v>
      </c>
      <c r="AG263" s="408"/>
      <c r="AH263" t="s">
        <v>328</v>
      </c>
      <c r="AI263" s="408"/>
      <c r="AJ263" s="408"/>
      <c r="AK263" t="s">
        <v>328</v>
      </c>
      <c r="AL263" s="408"/>
      <c r="AM263" s="408"/>
      <c r="AN263" t="s">
        <v>328</v>
      </c>
      <c r="AP263" t="s">
        <v>328</v>
      </c>
      <c r="AQ263" t="s">
        <v>328</v>
      </c>
      <c r="AR263" t="s">
        <v>258</v>
      </c>
    </row>
    <row r="264" spans="1:44">
      <c r="A264" t="s">
        <v>316</v>
      </c>
      <c r="B264" t="s">
        <v>317</v>
      </c>
      <c r="C264" t="s">
        <v>500</v>
      </c>
      <c r="D264" t="s">
        <v>1556</v>
      </c>
      <c r="E264" t="s">
        <v>1557</v>
      </c>
      <c r="F264" t="s">
        <v>321</v>
      </c>
      <c r="G264" t="s">
        <v>322</v>
      </c>
      <c r="H264" t="s">
        <v>328</v>
      </c>
      <c r="I264" t="s">
        <v>1558</v>
      </c>
      <c r="J264" t="s">
        <v>657</v>
      </c>
      <c r="K264" t="s">
        <v>1498</v>
      </c>
      <c r="L264" t="s">
        <v>322</v>
      </c>
      <c r="M264" s="434">
        <v>44389</v>
      </c>
      <c r="N264" t="s">
        <v>337</v>
      </c>
      <c r="O264" s="434">
        <v>45118</v>
      </c>
      <c r="P264" s="434"/>
      <c r="Q264" s="408">
        <v>44056</v>
      </c>
      <c r="R264" t="s">
        <v>258</v>
      </c>
      <c r="S264" t="s">
        <v>328</v>
      </c>
      <c r="T264" t="s">
        <v>328</v>
      </c>
      <c r="U264" t="s">
        <v>328</v>
      </c>
      <c r="V264" s="408"/>
      <c r="W264" t="s">
        <v>329</v>
      </c>
      <c r="X264" t="s">
        <v>321</v>
      </c>
      <c r="Y264" t="s">
        <v>328</v>
      </c>
      <c r="AA264" t="s">
        <v>328</v>
      </c>
      <c r="AB264" s="408"/>
      <c r="AD264" t="s">
        <v>328</v>
      </c>
      <c r="AF264" t="s">
        <v>328</v>
      </c>
      <c r="AG264" s="408"/>
      <c r="AH264" t="s">
        <v>328</v>
      </c>
      <c r="AI264" s="408"/>
      <c r="AJ264" s="408"/>
      <c r="AK264" t="s">
        <v>328</v>
      </c>
      <c r="AL264" s="408"/>
      <c r="AM264" s="408"/>
      <c r="AN264" t="s">
        <v>328</v>
      </c>
      <c r="AP264" t="s">
        <v>328</v>
      </c>
      <c r="AQ264" t="s">
        <v>328</v>
      </c>
      <c r="AR264" t="s">
        <v>258</v>
      </c>
    </row>
    <row r="265" spans="1:44">
      <c r="A265" t="s">
        <v>316</v>
      </c>
      <c r="B265" t="s">
        <v>317</v>
      </c>
      <c r="C265" t="s">
        <v>471</v>
      </c>
      <c r="D265" t="s">
        <v>1559</v>
      </c>
      <c r="E265" t="s">
        <v>1560</v>
      </c>
      <c r="F265" t="s">
        <v>321</v>
      </c>
      <c r="G265" t="s">
        <v>322</v>
      </c>
      <c r="H265" t="s">
        <v>328</v>
      </c>
      <c r="I265" t="s">
        <v>1561</v>
      </c>
      <c r="J265" t="s">
        <v>657</v>
      </c>
      <c r="K265" t="s">
        <v>1562</v>
      </c>
      <c r="L265" t="s">
        <v>322</v>
      </c>
      <c r="M265" s="434">
        <v>44487</v>
      </c>
      <c r="N265" t="s">
        <v>337</v>
      </c>
      <c r="O265" s="434">
        <v>44883</v>
      </c>
      <c r="P265" s="434"/>
      <c r="Q265" s="408">
        <v>44448</v>
      </c>
      <c r="R265" t="s">
        <v>258</v>
      </c>
      <c r="S265" t="s">
        <v>328</v>
      </c>
      <c r="T265" t="s">
        <v>328</v>
      </c>
      <c r="U265" t="s">
        <v>328</v>
      </c>
      <c r="V265" s="408"/>
      <c r="W265" t="s">
        <v>329</v>
      </c>
      <c r="X265" t="s">
        <v>321</v>
      </c>
      <c r="Y265" t="s">
        <v>328</v>
      </c>
      <c r="AA265" t="s">
        <v>328</v>
      </c>
      <c r="AB265" s="408"/>
      <c r="AD265" t="s">
        <v>328</v>
      </c>
      <c r="AF265" t="s">
        <v>328</v>
      </c>
      <c r="AG265" s="408"/>
      <c r="AH265" t="s">
        <v>328</v>
      </c>
      <c r="AI265" s="408"/>
      <c r="AJ265" s="408"/>
      <c r="AK265" t="s">
        <v>328</v>
      </c>
      <c r="AL265" s="408"/>
      <c r="AM265" s="408"/>
      <c r="AN265" t="s">
        <v>328</v>
      </c>
      <c r="AP265" t="s">
        <v>328</v>
      </c>
      <c r="AQ265" t="s">
        <v>328</v>
      </c>
      <c r="AR265" t="s">
        <v>258</v>
      </c>
    </row>
    <row r="266" spans="1:44">
      <c r="A266" t="s">
        <v>316</v>
      </c>
      <c r="B266" t="s">
        <v>317</v>
      </c>
      <c r="C266" t="s">
        <v>465</v>
      </c>
      <c r="D266" t="s">
        <v>1563</v>
      </c>
      <c r="E266" t="s">
        <v>1564</v>
      </c>
      <c r="F266" t="s">
        <v>321</v>
      </c>
      <c r="G266" t="s">
        <v>322</v>
      </c>
      <c r="H266" t="s">
        <v>328</v>
      </c>
      <c r="I266" t="s">
        <v>1565</v>
      </c>
      <c r="J266" t="s">
        <v>657</v>
      </c>
      <c r="K266" t="s">
        <v>522</v>
      </c>
      <c r="L266" t="s">
        <v>322</v>
      </c>
      <c r="M266" s="434">
        <v>44566</v>
      </c>
      <c r="N266" t="s">
        <v>337</v>
      </c>
      <c r="O266" s="434">
        <v>44931</v>
      </c>
      <c r="P266" s="434"/>
      <c r="Q266" s="408">
        <v>44467</v>
      </c>
      <c r="R266" t="s">
        <v>258</v>
      </c>
      <c r="S266" t="s">
        <v>328</v>
      </c>
      <c r="T266" t="s">
        <v>328</v>
      </c>
      <c r="U266" t="s">
        <v>328</v>
      </c>
      <c r="V266" s="408"/>
      <c r="W266" t="s">
        <v>329</v>
      </c>
      <c r="X266" t="s">
        <v>321</v>
      </c>
      <c r="Y266" t="s">
        <v>328</v>
      </c>
      <c r="AA266" t="s">
        <v>328</v>
      </c>
      <c r="AB266" s="408"/>
      <c r="AD266" t="s">
        <v>328</v>
      </c>
      <c r="AF266" t="s">
        <v>328</v>
      </c>
      <c r="AG266" s="408"/>
      <c r="AH266" t="s">
        <v>328</v>
      </c>
      <c r="AI266" s="408"/>
      <c r="AJ266" s="408"/>
      <c r="AK266" t="s">
        <v>328</v>
      </c>
      <c r="AL266" s="408"/>
      <c r="AM266" s="408"/>
      <c r="AN266" t="s">
        <v>328</v>
      </c>
      <c r="AP266" t="s">
        <v>328</v>
      </c>
      <c r="AQ266" t="s">
        <v>328</v>
      </c>
      <c r="AR266" t="s">
        <v>258</v>
      </c>
    </row>
    <row r="267" spans="1:44">
      <c r="A267" t="s">
        <v>316</v>
      </c>
      <c r="B267" t="s">
        <v>317</v>
      </c>
      <c r="C267" t="s">
        <v>1566</v>
      </c>
      <c r="D267" t="s">
        <v>1567</v>
      </c>
      <c r="E267" t="s">
        <v>1568</v>
      </c>
      <c r="F267" t="s">
        <v>321</v>
      </c>
      <c r="G267" t="s">
        <v>322</v>
      </c>
      <c r="H267" t="s">
        <v>328</v>
      </c>
      <c r="I267" t="s">
        <v>1569</v>
      </c>
      <c r="J267" t="s">
        <v>657</v>
      </c>
      <c r="K267" t="s">
        <v>1570</v>
      </c>
      <c r="L267" t="s">
        <v>322</v>
      </c>
      <c r="M267" s="434">
        <v>44517</v>
      </c>
      <c r="N267" t="s">
        <v>337</v>
      </c>
      <c r="O267" s="434">
        <v>44882</v>
      </c>
      <c r="P267" s="434">
        <v>45064</v>
      </c>
      <c r="Q267" s="408">
        <v>44418</v>
      </c>
      <c r="R267" t="s">
        <v>258</v>
      </c>
      <c r="S267" t="s">
        <v>328</v>
      </c>
      <c r="T267" t="s">
        <v>328</v>
      </c>
      <c r="U267" t="s">
        <v>328</v>
      </c>
      <c r="V267" s="408"/>
      <c r="W267" t="s">
        <v>329</v>
      </c>
      <c r="X267" t="s">
        <v>321</v>
      </c>
      <c r="Y267" t="s">
        <v>328</v>
      </c>
      <c r="AA267" t="s">
        <v>328</v>
      </c>
      <c r="AB267" s="408"/>
      <c r="AD267" t="s">
        <v>328</v>
      </c>
      <c r="AF267" t="s">
        <v>328</v>
      </c>
      <c r="AG267" s="408"/>
      <c r="AH267" t="s">
        <v>328</v>
      </c>
      <c r="AI267" s="408"/>
      <c r="AJ267" s="408"/>
      <c r="AK267" t="s">
        <v>328</v>
      </c>
      <c r="AL267" s="408"/>
      <c r="AM267" s="408"/>
      <c r="AN267" t="s">
        <v>328</v>
      </c>
      <c r="AP267" t="s">
        <v>328</v>
      </c>
      <c r="AQ267" t="s">
        <v>328</v>
      </c>
      <c r="AR267" t="s">
        <v>258</v>
      </c>
    </row>
    <row r="268" spans="1:44">
      <c r="A268" t="s">
        <v>316</v>
      </c>
      <c r="B268" t="s">
        <v>317</v>
      </c>
      <c r="C268" t="s">
        <v>1571</v>
      </c>
      <c r="D268" t="s">
        <v>1572</v>
      </c>
      <c r="E268" t="s">
        <v>1573</v>
      </c>
      <c r="F268" t="s">
        <v>321</v>
      </c>
      <c r="G268" t="s">
        <v>322</v>
      </c>
      <c r="H268" t="s">
        <v>328</v>
      </c>
      <c r="I268" t="s">
        <v>972</v>
      </c>
      <c r="J268" t="s">
        <v>657</v>
      </c>
      <c r="K268" t="s">
        <v>522</v>
      </c>
      <c r="L268" t="s">
        <v>322</v>
      </c>
      <c r="M268" s="434">
        <v>44562</v>
      </c>
      <c r="N268" t="s">
        <v>337</v>
      </c>
      <c r="O268" s="434">
        <v>44927</v>
      </c>
      <c r="P268" s="434"/>
      <c r="Q268" s="408">
        <v>44390</v>
      </c>
      <c r="R268" t="s">
        <v>258</v>
      </c>
      <c r="S268" t="s">
        <v>328</v>
      </c>
      <c r="T268" t="s">
        <v>328</v>
      </c>
      <c r="U268" t="s">
        <v>328</v>
      </c>
      <c r="V268" s="408"/>
      <c r="W268" t="s">
        <v>329</v>
      </c>
      <c r="X268" t="s">
        <v>321</v>
      </c>
      <c r="Y268" t="s">
        <v>328</v>
      </c>
      <c r="AA268" t="s">
        <v>328</v>
      </c>
      <c r="AB268" s="408"/>
      <c r="AD268" t="s">
        <v>328</v>
      </c>
      <c r="AF268" t="s">
        <v>328</v>
      </c>
      <c r="AG268" s="408"/>
      <c r="AH268" t="s">
        <v>328</v>
      </c>
      <c r="AI268" s="408"/>
      <c r="AJ268" s="408"/>
      <c r="AK268" t="s">
        <v>328</v>
      </c>
      <c r="AL268" s="408"/>
      <c r="AM268" s="408"/>
      <c r="AN268" t="s">
        <v>328</v>
      </c>
      <c r="AP268" t="s">
        <v>328</v>
      </c>
      <c r="AQ268" t="s">
        <v>328</v>
      </c>
      <c r="AR268" t="s">
        <v>258</v>
      </c>
    </row>
    <row r="269" spans="1:44">
      <c r="A269" t="s">
        <v>609</v>
      </c>
      <c r="B269" t="s">
        <v>331</v>
      </c>
      <c r="C269" t="s">
        <v>518</v>
      </c>
      <c r="D269" t="s">
        <v>1574</v>
      </c>
      <c r="E269" t="s">
        <v>1575</v>
      </c>
      <c r="F269" t="s">
        <v>321</v>
      </c>
      <c r="G269" t="s">
        <v>322</v>
      </c>
      <c r="H269" t="s">
        <v>328</v>
      </c>
      <c r="I269" t="s">
        <v>1576</v>
      </c>
      <c r="J269" t="s">
        <v>325</v>
      </c>
      <c r="K269" t="s">
        <v>787</v>
      </c>
      <c r="L269" t="s">
        <v>322</v>
      </c>
      <c r="M269" s="434">
        <v>44204</v>
      </c>
      <c r="N269" t="s">
        <v>337</v>
      </c>
      <c r="O269" s="434">
        <v>44447</v>
      </c>
      <c r="P269" s="434"/>
      <c r="Q269" s="408">
        <v>44443</v>
      </c>
      <c r="R269" t="s">
        <v>258</v>
      </c>
      <c r="S269" t="s">
        <v>328</v>
      </c>
      <c r="T269" t="s">
        <v>328</v>
      </c>
      <c r="U269" t="s">
        <v>328</v>
      </c>
      <c r="V269" s="408"/>
      <c r="W269" t="s">
        <v>329</v>
      </c>
      <c r="X269" t="s">
        <v>321</v>
      </c>
      <c r="Y269" t="s">
        <v>328</v>
      </c>
      <c r="AA269" t="s">
        <v>328</v>
      </c>
      <c r="AB269" s="408"/>
      <c r="AD269" t="s">
        <v>328</v>
      </c>
      <c r="AF269" t="s">
        <v>328</v>
      </c>
      <c r="AG269" s="408"/>
      <c r="AH269" t="s">
        <v>328</v>
      </c>
      <c r="AI269" s="408"/>
      <c r="AJ269" s="408"/>
      <c r="AK269" t="s">
        <v>328</v>
      </c>
      <c r="AL269" s="408"/>
      <c r="AM269" s="408"/>
      <c r="AN269" t="s">
        <v>328</v>
      </c>
      <c r="AP269" t="s">
        <v>328</v>
      </c>
      <c r="AQ269" t="s">
        <v>328</v>
      </c>
      <c r="AR269" t="s">
        <v>258</v>
      </c>
    </row>
    <row r="270" spans="1:44">
      <c r="A270" t="s">
        <v>1577</v>
      </c>
      <c r="B270" t="s">
        <v>331</v>
      </c>
      <c r="C270" t="s">
        <v>405</v>
      </c>
      <c r="D270" t="s">
        <v>1578</v>
      </c>
      <c r="E270" t="s">
        <v>1579</v>
      </c>
      <c r="F270" t="s">
        <v>258</v>
      </c>
      <c r="G270" t="s">
        <v>322</v>
      </c>
      <c r="H270" t="s">
        <v>328</v>
      </c>
      <c r="I270" t="s">
        <v>1580</v>
      </c>
      <c r="J270" t="s">
        <v>325</v>
      </c>
      <c r="K270" t="s">
        <v>522</v>
      </c>
      <c r="L270" t="s">
        <v>322</v>
      </c>
      <c r="M270" s="434">
        <v>44239</v>
      </c>
      <c r="N270" t="s">
        <v>337</v>
      </c>
      <c r="O270" s="434">
        <v>44604</v>
      </c>
      <c r="P270" s="434"/>
      <c r="Q270" s="408">
        <v>44218</v>
      </c>
      <c r="R270" t="s">
        <v>258</v>
      </c>
      <c r="S270" t="s">
        <v>328</v>
      </c>
      <c r="T270" t="s">
        <v>328</v>
      </c>
      <c r="U270" t="s">
        <v>328</v>
      </c>
      <c r="V270" s="408"/>
      <c r="W270" t="s">
        <v>329</v>
      </c>
      <c r="X270" t="s">
        <v>321</v>
      </c>
      <c r="Y270" t="s">
        <v>328</v>
      </c>
      <c r="AA270" t="s">
        <v>328</v>
      </c>
      <c r="AB270" s="408"/>
      <c r="AD270" t="s">
        <v>328</v>
      </c>
      <c r="AF270" t="s">
        <v>328</v>
      </c>
      <c r="AG270" s="408"/>
      <c r="AH270" t="s">
        <v>328</v>
      </c>
      <c r="AI270" s="408"/>
      <c r="AJ270" s="408"/>
      <c r="AK270" t="s">
        <v>328</v>
      </c>
      <c r="AL270" s="408"/>
      <c r="AM270" s="408"/>
      <c r="AN270" t="s">
        <v>328</v>
      </c>
      <c r="AP270" t="s">
        <v>328</v>
      </c>
      <c r="AQ270" t="s">
        <v>328</v>
      </c>
      <c r="AR270" t="s">
        <v>258</v>
      </c>
    </row>
    <row r="271" spans="1:44">
      <c r="A271" t="s">
        <v>1577</v>
      </c>
      <c r="B271" t="s">
        <v>331</v>
      </c>
      <c r="C271" t="s">
        <v>339</v>
      </c>
      <c r="D271" t="s">
        <v>1581</v>
      </c>
      <c r="E271" t="s">
        <v>1582</v>
      </c>
      <c r="F271" t="s">
        <v>258</v>
      </c>
      <c r="G271" t="s">
        <v>322</v>
      </c>
      <c r="H271" t="s">
        <v>328</v>
      </c>
      <c r="I271" t="s">
        <v>1583</v>
      </c>
      <c r="J271" t="s">
        <v>325</v>
      </c>
      <c r="K271" t="s">
        <v>522</v>
      </c>
      <c r="L271" t="s">
        <v>322</v>
      </c>
      <c r="M271" s="434">
        <v>44207</v>
      </c>
      <c r="N271" t="s">
        <v>337</v>
      </c>
      <c r="O271" s="434">
        <v>44572</v>
      </c>
      <c r="P271" s="434"/>
      <c r="Q271" s="408">
        <v>44218</v>
      </c>
      <c r="R271" t="s">
        <v>258</v>
      </c>
      <c r="S271" t="s">
        <v>328</v>
      </c>
      <c r="T271" t="s">
        <v>328</v>
      </c>
      <c r="U271" t="s">
        <v>328</v>
      </c>
      <c r="V271" s="408"/>
      <c r="W271" t="s">
        <v>329</v>
      </c>
      <c r="X271" t="s">
        <v>321</v>
      </c>
      <c r="Y271" t="s">
        <v>328</v>
      </c>
      <c r="AA271" t="s">
        <v>328</v>
      </c>
      <c r="AB271" s="408"/>
      <c r="AD271" t="s">
        <v>328</v>
      </c>
      <c r="AF271" t="s">
        <v>328</v>
      </c>
      <c r="AG271" s="408"/>
      <c r="AH271" t="s">
        <v>328</v>
      </c>
      <c r="AI271" s="408"/>
      <c r="AJ271" s="408"/>
      <c r="AK271" t="s">
        <v>328</v>
      </c>
      <c r="AL271" s="408"/>
      <c r="AM271" s="408"/>
      <c r="AN271" t="s">
        <v>328</v>
      </c>
      <c r="AP271" t="s">
        <v>328</v>
      </c>
      <c r="AQ271" t="s">
        <v>328</v>
      </c>
      <c r="AR271" t="s">
        <v>258</v>
      </c>
    </row>
    <row r="272" spans="1:44">
      <c r="A272" t="s">
        <v>1577</v>
      </c>
      <c r="B272" t="s">
        <v>331</v>
      </c>
      <c r="C272" t="s">
        <v>1584</v>
      </c>
      <c r="D272" t="s">
        <v>1585</v>
      </c>
      <c r="E272" t="s">
        <v>1586</v>
      </c>
      <c r="F272" t="s">
        <v>258</v>
      </c>
      <c r="G272" t="s">
        <v>322</v>
      </c>
      <c r="H272" t="s">
        <v>328</v>
      </c>
      <c r="I272" t="s">
        <v>1583</v>
      </c>
      <c r="J272" t="s">
        <v>325</v>
      </c>
      <c r="K272" t="s">
        <v>522</v>
      </c>
      <c r="L272" t="s">
        <v>322</v>
      </c>
      <c r="M272" s="434">
        <v>44207</v>
      </c>
      <c r="N272" t="s">
        <v>337</v>
      </c>
      <c r="O272" s="434">
        <v>44572</v>
      </c>
      <c r="P272" s="434"/>
      <c r="Q272" s="408">
        <v>44218</v>
      </c>
      <c r="R272" t="s">
        <v>258</v>
      </c>
      <c r="S272" t="s">
        <v>328</v>
      </c>
      <c r="T272" t="s">
        <v>328</v>
      </c>
      <c r="U272" t="s">
        <v>328</v>
      </c>
      <c r="V272" s="408"/>
      <c r="W272" t="s">
        <v>329</v>
      </c>
      <c r="X272" t="s">
        <v>321</v>
      </c>
      <c r="Y272" t="s">
        <v>328</v>
      </c>
      <c r="AA272" t="s">
        <v>328</v>
      </c>
      <c r="AB272" s="408"/>
      <c r="AD272" t="s">
        <v>328</v>
      </c>
      <c r="AF272" t="s">
        <v>328</v>
      </c>
      <c r="AG272" s="408"/>
      <c r="AH272" t="s">
        <v>328</v>
      </c>
      <c r="AI272" s="408"/>
      <c r="AJ272" s="408"/>
      <c r="AK272" t="s">
        <v>328</v>
      </c>
      <c r="AL272" s="408"/>
      <c r="AM272" s="408"/>
      <c r="AN272" t="s">
        <v>328</v>
      </c>
      <c r="AP272" t="s">
        <v>328</v>
      </c>
      <c r="AQ272" t="s">
        <v>328</v>
      </c>
      <c r="AR272" t="s">
        <v>258</v>
      </c>
    </row>
    <row r="273" spans="1:44">
      <c r="A273" t="s">
        <v>1577</v>
      </c>
      <c r="B273" t="s">
        <v>331</v>
      </c>
      <c r="C273" t="s">
        <v>597</v>
      </c>
      <c r="D273" t="s">
        <v>1587</v>
      </c>
      <c r="E273" t="s">
        <v>1588</v>
      </c>
      <c r="F273" t="s">
        <v>321</v>
      </c>
      <c r="G273" t="s">
        <v>322</v>
      </c>
      <c r="H273" t="s">
        <v>328</v>
      </c>
      <c r="I273" t="s">
        <v>1589</v>
      </c>
      <c r="J273" t="s">
        <v>325</v>
      </c>
      <c r="K273" t="s">
        <v>522</v>
      </c>
      <c r="L273" t="s">
        <v>322</v>
      </c>
      <c r="M273" s="434">
        <v>44236</v>
      </c>
      <c r="N273" t="s">
        <v>337</v>
      </c>
      <c r="O273" s="434">
        <v>44601</v>
      </c>
      <c r="P273" s="434"/>
      <c r="Q273" s="408">
        <v>44218</v>
      </c>
      <c r="R273" t="s">
        <v>258</v>
      </c>
      <c r="S273" t="s">
        <v>328</v>
      </c>
      <c r="T273" t="s">
        <v>328</v>
      </c>
      <c r="U273" t="s">
        <v>328</v>
      </c>
      <c r="V273" s="408"/>
      <c r="W273" t="s">
        <v>329</v>
      </c>
      <c r="X273" t="s">
        <v>321</v>
      </c>
      <c r="Y273" t="s">
        <v>328</v>
      </c>
      <c r="AA273" t="s">
        <v>328</v>
      </c>
      <c r="AB273" s="408"/>
      <c r="AD273" t="s">
        <v>328</v>
      </c>
      <c r="AF273" t="s">
        <v>328</v>
      </c>
      <c r="AG273" s="408"/>
      <c r="AH273" t="s">
        <v>328</v>
      </c>
      <c r="AI273" s="408"/>
      <c r="AJ273" s="408"/>
      <c r="AK273" t="s">
        <v>328</v>
      </c>
      <c r="AL273" s="408"/>
      <c r="AM273" s="408"/>
      <c r="AN273" t="s">
        <v>328</v>
      </c>
      <c r="AP273" t="s">
        <v>328</v>
      </c>
      <c r="AQ273" t="s">
        <v>328</v>
      </c>
      <c r="AR273" t="s">
        <v>258</v>
      </c>
    </row>
    <row r="274" spans="1:44">
      <c r="A274" t="s">
        <v>710</v>
      </c>
      <c r="B274" t="s">
        <v>331</v>
      </c>
      <c r="C274" t="s">
        <v>405</v>
      </c>
      <c r="D274" t="s">
        <v>1590</v>
      </c>
      <c r="E274" t="s">
        <v>1591</v>
      </c>
      <c r="F274" t="s">
        <v>321</v>
      </c>
      <c r="G274" t="s">
        <v>322</v>
      </c>
      <c r="H274" t="s">
        <v>328</v>
      </c>
      <c r="I274" t="s">
        <v>1592</v>
      </c>
      <c r="J274" t="s">
        <v>325</v>
      </c>
      <c r="K274" t="s">
        <v>522</v>
      </c>
      <c r="L274" t="s">
        <v>322</v>
      </c>
      <c r="M274" s="434">
        <v>44270</v>
      </c>
      <c r="N274" t="s">
        <v>337</v>
      </c>
      <c r="O274" s="434">
        <v>44635</v>
      </c>
      <c r="P274" s="434"/>
      <c r="Q274" s="408">
        <v>44231</v>
      </c>
      <c r="R274" t="s">
        <v>258</v>
      </c>
      <c r="S274" t="s">
        <v>328</v>
      </c>
      <c r="T274" t="s">
        <v>328</v>
      </c>
      <c r="U274" t="s">
        <v>328</v>
      </c>
      <c r="V274" s="408"/>
      <c r="W274" t="s">
        <v>329</v>
      </c>
      <c r="X274" t="s">
        <v>321</v>
      </c>
      <c r="Y274" t="s">
        <v>328</v>
      </c>
      <c r="AA274" t="s">
        <v>328</v>
      </c>
      <c r="AB274" s="408"/>
      <c r="AD274" t="s">
        <v>328</v>
      </c>
      <c r="AF274" t="s">
        <v>328</v>
      </c>
      <c r="AG274" s="408"/>
      <c r="AH274" t="s">
        <v>328</v>
      </c>
      <c r="AI274" s="408"/>
      <c r="AJ274" s="408"/>
      <c r="AK274" t="s">
        <v>328</v>
      </c>
      <c r="AL274" s="408"/>
      <c r="AM274" s="408"/>
      <c r="AN274" t="s">
        <v>328</v>
      </c>
      <c r="AP274" t="s">
        <v>328</v>
      </c>
      <c r="AQ274" t="s">
        <v>328</v>
      </c>
      <c r="AR274" t="s">
        <v>258</v>
      </c>
    </row>
    <row r="275" spans="1:44">
      <c r="A275" t="s">
        <v>710</v>
      </c>
      <c r="B275" t="s">
        <v>331</v>
      </c>
      <c r="C275" t="s">
        <v>318</v>
      </c>
      <c r="D275" t="s">
        <v>1593</v>
      </c>
      <c r="E275" t="s">
        <v>1594</v>
      </c>
      <c r="F275" t="s">
        <v>321</v>
      </c>
      <c r="G275" t="s">
        <v>322</v>
      </c>
      <c r="H275" t="s">
        <v>1595</v>
      </c>
      <c r="I275" t="s">
        <v>1596</v>
      </c>
      <c r="J275" t="s">
        <v>325</v>
      </c>
      <c r="K275" t="s">
        <v>522</v>
      </c>
      <c r="L275" t="s">
        <v>322</v>
      </c>
      <c r="M275" s="434">
        <v>44265</v>
      </c>
      <c r="N275" t="s">
        <v>337</v>
      </c>
      <c r="O275" s="434">
        <v>44630</v>
      </c>
      <c r="P275" s="434"/>
      <c r="Q275" s="408">
        <v>44231</v>
      </c>
      <c r="R275" t="s">
        <v>258</v>
      </c>
      <c r="S275" t="s">
        <v>328</v>
      </c>
      <c r="T275" t="s">
        <v>328</v>
      </c>
      <c r="U275" t="s">
        <v>328</v>
      </c>
      <c r="V275" s="408"/>
      <c r="W275" t="s">
        <v>329</v>
      </c>
      <c r="X275" t="s">
        <v>321</v>
      </c>
      <c r="Y275" t="s">
        <v>328</v>
      </c>
      <c r="AA275" t="s">
        <v>328</v>
      </c>
      <c r="AB275" s="408"/>
      <c r="AD275" t="s">
        <v>328</v>
      </c>
      <c r="AF275" t="s">
        <v>328</v>
      </c>
      <c r="AG275" s="408"/>
      <c r="AH275" t="s">
        <v>328</v>
      </c>
      <c r="AI275" s="408"/>
      <c r="AJ275" s="408"/>
      <c r="AK275" t="s">
        <v>328</v>
      </c>
      <c r="AL275" s="408"/>
      <c r="AM275" s="408"/>
      <c r="AN275" t="s">
        <v>328</v>
      </c>
      <c r="AP275" t="s">
        <v>328</v>
      </c>
      <c r="AQ275" t="s">
        <v>328</v>
      </c>
      <c r="AR275" t="s">
        <v>258</v>
      </c>
    </row>
    <row r="276" spans="1:44">
      <c r="A276" t="s">
        <v>710</v>
      </c>
      <c r="B276" t="s">
        <v>331</v>
      </c>
      <c r="C276" t="s">
        <v>345</v>
      </c>
      <c r="D276" t="s">
        <v>1597</v>
      </c>
      <c r="E276" t="s">
        <v>1598</v>
      </c>
      <c r="F276" t="s">
        <v>321</v>
      </c>
      <c r="G276" t="s">
        <v>322</v>
      </c>
      <c r="H276" t="s">
        <v>328</v>
      </c>
      <c r="I276" t="s">
        <v>1599</v>
      </c>
      <c r="J276" t="s">
        <v>325</v>
      </c>
      <c r="K276" t="s">
        <v>522</v>
      </c>
      <c r="L276" t="s">
        <v>322</v>
      </c>
      <c r="M276" s="434">
        <v>44260</v>
      </c>
      <c r="N276" t="s">
        <v>337</v>
      </c>
      <c r="O276" s="434">
        <v>44625</v>
      </c>
      <c r="P276" s="434"/>
      <c r="Q276" s="408">
        <v>44231</v>
      </c>
      <c r="R276" t="s">
        <v>258</v>
      </c>
      <c r="S276" t="s">
        <v>328</v>
      </c>
      <c r="T276" t="s">
        <v>328</v>
      </c>
      <c r="U276" t="s">
        <v>328</v>
      </c>
      <c r="V276" s="408"/>
      <c r="W276" t="s">
        <v>329</v>
      </c>
      <c r="X276" t="s">
        <v>321</v>
      </c>
      <c r="Y276" t="s">
        <v>328</v>
      </c>
      <c r="AA276" t="s">
        <v>328</v>
      </c>
      <c r="AB276" s="408"/>
      <c r="AD276" t="s">
        <v>328</v>
      </c>
      <c r="AF276" t="s">
        <v>328</v>
      </c>
      <c r="AG276" s="408"/>
      <c r="AH276" t="s">
        <v>328</v>
      </c>
      <c r="AI276" s="408"/>
      <c r="AJ276" s="408"/>
      <c r="AK276" t="s">
        <v>328</v>
      </c>
      <c r="AL276" s="408"/>
      <c r="AM276" s="408"/>
      <c r="AN276" t="s">
        <v>328</v>
      </c>
      <c r="AP276" t="s">
        <v>328</v>
      </c>
      <c r="AQ276" t="s">
        <v>328</v>
      </c>
      <c r="AR276" t="s">
        <v>258</v>
      </c>
    </row>
    <row r="277" spans="1:44">
      <c r="A277" t="s">
        <v>878</v>
      </c>
      <c r="B277" t="s">
        <v>331</v>
      </c>
      <c r="C277" t="s">
        <v>597</v>
      </c>
      <c r="D277" t="s">
        <v>1600</v>
      </c>
      <c r="E277" t="s">
        <v>1601</v>
      </c>
      <c r="F277" t="s">
        <v>321</v>
      </c>
      <c r="G277" t="s">
        <v>322</v>
      </c>
      <c r="H277" t="s">
        <v>328</v>
      </c>
      <c r="I277" t="s">
        <v>1602</v>
      </c>
      <c r="J277" t="s">
        <v>325</v>
      </c>
      <c r="K277" t="s">
        <v>522</v>
      </c>
      <c r="L277" t="s">
        <v>322</v>
      </c>
      <c r="M277" s="434">
        <v>44256</v>
      </c>
      <c r="N277" t="s">
        <v>337</v>
      </c>
      <c r="O277" s="434">
        <v>44621</v>
      </c>
      <c r="P277" s="434"/>
      <c r="Q277" s="408">
        <v>44346</v>
      </c>
      <c r="R277" t="s">
        <v>258</v>
      </c>
      <c r="S277" t="s">
        <v>1601</v>
      </c>
      <c r="T277" t="s">
        <v>328</v>
      </c>
      <c r="U277" t="s">
        <v>328</v>
      </c>
      <c r="V277" s="408"/>
      <c r="W277" t="s">
        <v>329</v>
      </c>
      <c r="X277" t="s">
        <v>321</v>
      </c>
      <c r="Y277" t="s">
        <v>328</v>
      </c>
      <c r="AA277" t="s">
        <v>328</v>
      </c>
      <c r="AB277" s="408"/>
      <c r="AD277" t="s">
        <v>328</v>
      </c>
      <c r="AF277" t="s">
        <v>328</v>
      </c>
      <c r="AG277" s="408"/>
      <c r="AH277" t="s">
        <v>328</v>
      </c>
      <c r="AI277" s="408"/>
      <c r="AJ277" s="408"/>
      <c r="AK277" t="s">
        <v>328</v>
      </c>
      <c r="AL277" s="408"/>
      <c r="AM277" s="408"/>
      <c r="AN277" t="s">
        <v>328</v>
      </c>
      <c r="AP277" t="s">
        <v>328</v>
      </c>
      <c r="AQ277" t="s">
        <v>328</v>
      </c>
      <c r="AR277" t="s">
        <v>258</v>
      </c>
    </row>
    <row r="278" spans="1:44">
      <c r="A278" t="s">
        <v>544</v>
      </c>
      <c r="B278" t="s">
        <v>331</v>
      </c>
      <c r="C278" t="s">
        <v>318</v>
      </c>
      <c r="D278" t="s">
        <v>1603</v>
      </c>
      <c r="E278" t="s">
        <v>1604</v>
      </c>
      <c r="F278" t="s">
        <v>321</v>
      </c>
      <c r="G278" t="s">
        <v>322</v>
      </c>
      <c r="H278" t="s">
        <v>1605</v>
      </c>
      <c r="I278" t="s">
        <v>1606</v>
      </c>
      <c r="J278" t="s">
        <v>657</v>
      </c>
      <c r="K278" t="s">
        <v>1607</v>
      </c>
      <c r="L278" t="s">
        <v>322</v>
      </c>
      <c r="M278" s="434">
        <v>44305</v>
      </c>
      <c r="N278" t="s">
        <v>337</v>
      </c>
      <c r="O278" s="434">
        <v>44670</v>
      </c>
      <c r="P278" s="434">
        <v>44914</v>
      </c>
      <c r="Q278" s="408">
        <v>44299</v>
      </c>
      <c r="R278" t="s">
        <v>258</v>
      </c>
      <c r="S278" t="s">
        <v>328</v>
      </c>
      <c r="T278" t="s">
        <v>328</v>
      </c>
      <c r="U278" t="s">
        <v>328</v>
      </c>
      <c r="V278" s="408"/>
      <c r="W278" t="s">
        <v>329</v>
      </c>
      <c r="X278" t="s">
        <v>321</v>
      </c>
      <c r="Y278" t="s">
        <v>328</v>
      </c>
      <c r="AA278" t="s">
        <v>328</v>
      </c>
      <c r="AB278" s="408"/>
      <c r="AD278" t="s">
        <v>328</v>
      </c>
      <c r="AF278" t="s">
        <v>328</v>
      </c>
      <c r="AG278" s="408"/>
      <c r="AH278" t="s">
        <v>328</v>
      </c>
      <c r="AI278" s="408"/>
      <c r="AJ278" s="408"/>
      <c r="AK278" t="s">
        <v>328</v>
      </c>
      <c r="AL278" s="408"/>
      <c r="AM278" s="408"/>
      <c r="AN278" t="s">
        <v>328</v>
      </c>
      <c r="AP278" t="s">
        <v>328</v>
      </c>
      <c r="AQ278" t="s">
        <v>328</v>
      </c>
      <c r="AR278" t="s">
        <v>258</v>
      </c>
    </row>
    <row r="279" spans="1:44">
      <c r="A279" t="s">
        <v>524</v>
      </c>
      <c r="B279" t="s">
        <v>331</v>
      </c>
      <c r="C279" t="s">
        <v>597</v>
      </c>
      <c r="D279" t="s">
        <v>1608</v>
      </c>
      <c r="E279" t="s">
        <v>1609</v>
      </c>
      <c r="F279" t="s">
        <v>321</v>
      </c>
      <c r="G279" t="s">
        <v>322</v>
      </c>
      <c r="H279" t="s">
        <v>328</v>
      </c>
      <c r="I279" t="s">
        <v>1610</v>
      </c>
      <c r="J279" t="s">
        <v>325</v>
      </c>
      <c r="K279" t="s">
        <v>522</v>
      </c>
      <c r="L279" t="s">
        <v>322</v>
      </c>
      <c r="M279" s="434">
        <v>44301</v>
      </c>
      <c r="N279" t="s">
        <v>337</v>
      </c>
      <c r="O279" s="434">
        <v>44666</v>
      </c>
      <c r="P279" s="434"/>
      <c r="Q279" s="408">
        <v>44314</v>
      </c>
      <c r="R279" t="s">
        <v>258</v>
      </c>
      <c r="S279" t="s">
        <v>328</v>
      </c>
      <c r="T279" t="s">
        <v>328</v>
      </c>
      <c r="U279" t="s">
        <v>328</v>
      </c>
      <c r="V279" s="408"/>
      <c r="W279" t="s">
        <v>329</v>
      </c>
      <c r="X279" t="s">
        <v>321</v>
      </c>
      <c r="Y279" t="s">
        <v>328</v>
      </c>
      <c r="AA279" t="s">
        <v>328</v>
      </c>
      <c r="AB279" s="408"/>
      <c r="AD279" t="s">
        <v>328</v>
      </c>
      <c r="AF279" t="s">
        <v>328</v>
      </c>
      <c r="AG279" s="408"/>
      <c r="AH279" t="s">
        <v>328</v>
      </c>
      <c r="AI279" s="408"/>
      <c r="AJ279" s="408"/>
      <c r="AK279" t="s">
        <v>328</v>
      </c>
      <c r="AL279" s="408"/>
      <c r="AM279" s="408"/>
      <c r="AN279" t="s">
        <v>328</v>
      </c>
      <c r="AP279" t="s">
        <v>328</v>
      </c>
      <c r="AQ279" t="s">
        <v>328</v>
      </c>
      <c r="AR279" t="s">
        <v>258</v>
      </c>
    </row>
    <row r="280" spans="1:44">
      <c r="A280" t="s">
        <v>832</v>
      </c>
      <c r="B280" t="s">
        <v>331</v>
      </c>
      <c r="C280" t="s">
        <v>597</v>
      </c>
      <c r="D280" t="s">
        <v>1611</v>
      </c>
      <c r="E280" t="s">
        <v>1612</v>
      </c>
      <c r="F280" t="s">
        <v>321</v>
      </c>
      <c r="G280" t="s">
        <v>322</v>
      </c>
      <c r="H280" t="s">
        <v>328</v>
      </c>
      <c r="I280" t="s">
        <v>1613</v>
      </c>
      <c r="J280" t="s">
        <v>325</v>
      </c>
      <c r="K280" t="s">
        <v>522</v>
      </c>
      <c r="L280" t="s">
        <v>322</v>
      </c>
      <c r="M280" s="434">
        <v>44378</v>
      </c>
      <c r="N280" t="s">
        <v>337</v>
      </c>
      <c r="O280" s="434">
        <v>44743</v>
      </c>
      <c r="P280" s="434"/>
      <c r="Q280" s="408">
        <v>44316</v>
      </c>
      <c r="R280" t="s">
        <v>258</v>
      </c>
      <c r="S280" t="s">
        <v>328</v>
      </c>
      <c r="T280" t="s">
        <v>328</v>
      </c>
      <c r="U280" t="s">
        <v>328</v>
      </c>
      <c r="V280" s="408"/>
      <c r="W280" t="s">
        <v>329</v>
      </c>
      <c r="X280" t="s">
        <v>321</v>
      </c>
      <c r="Y280" t="s">
        <v>328</v>
      </c>
      <c r="AA280" t="s">
        <v>328</v>
      </c>
      <c r="AB280" s="408"/>
      <c r="AD280" t="s">
        <v>328</v>
      </c>
      <c r="AF280" t="s">
        <v>328</v>
      </c>
      <c r="AG280" s="408"/>
      <c r="AH280" t="s">
        <v>328</v>
      </c>
      <c r="AI280" s="408"/>
      <c r="AJ280" s="408"/>
      <c r="AK280" t="s">
        <v>328</v>
      </c>
      <c r="AL280" s="408"/>
      <c r="AM280" s="408"/>
      <c r="AN280" t="s">
        <v>328</v>
      </c>
      <c r="AP280" t="s">
        <v>328</v>
      </c>
      <c r="AQ280" t="s">
        <v>328</v>
      </c>
      <c r="AR280" t="s">
        <v>258</v>
      </c>
    </row>
    <row r="281" spans="1:44">
      <c r="A281" t="s">
        <v>581</v>
      </c>
      <c r="B281" t="s">
        <v>331</v>
      </c>
      <c r="C281" t="s">
        <v>597</v>
      </c>
      <c r="D281" t="s">
        <v>1614</v>
      </c>
      <c r="E281" t="s">
        <v>1615</v>
      </c>
      <c r="F281" t="s">
        <v>321</v>
      </c>
      <c r="G281" t="s">
        <v>322</v>
      </c>
      <c r="H281" t="s">
        <v>328</v>
      </c>
      <c r="I281" t="s">
        <v>656</v>
      </c>
      <c r="J281" t="s">
        <v>657</v>
      </c>
      <c r="K281" t="s">
        <v>1616</v>
      </c>
      <c r="L281" t="s">
        <v>322</v>
      </c>
      <c r="M281" s="434">
        <v>44348</v>
      </c>
      <c r="N281" t="s">
        <v>337</v>
      </c>
      <c r="O281" s="434">
        <v>44713</v>
      </c>
      <c r="P281" s="434">
        <v>44926</v>
      </c>
      <c r="Q281" s="408">
        <v>44391</v>
      </c>
      <c r="R281" t="s">
        <v>258</v>
      </c>
      <c r="S281" t="s">
        <v>328</v>
      </c>
      <c r="T281" t="s">
        <v>328</v>
      </c>
      <c r="U281" t="s">
        <v>328</v>
      </c>
      <c r="V281" s="408"/>
      <c r="W281" t="s">
        <v>329</v>
      </c>
      <c r="X281" t="s">
        <v>321</v>
      </c>
      <c r="Y281" t="s">
        <v>328</v>
      </c>
      <c r="AA281" t="s">
        <v>328</v>
      </c>
      <c r="AB281" s="408"/>
      <c r="AD281" t="s">
        <v>328</v>
      </c>
      <c r="AF281" t="s">
        <v>328</v>
      </c>
      <c r="AG281" s="408"/>
      <c r="AH281" t="s">
        <v>328</v>
      </c>
      <c r="AI281" s="408"/>
      <c r="AJ281" s="408"/>
      <c r="AK281" t="s">
        <v>328</v>
      </c>
      <c r="AL281" s="408"/>
      <c r="AM281" s="408"/>
      <c r="AN281" t="s">
        <v>328</v>
      </c>
      <c r="AP281" t="s">
        <v>328</v>
      </c>
      <c r="AQ281" t="s">
        <v>328</v>
      </c>
      <c r="AR281" t="s">
        <v>258</v>
      </c>
    </row>
    <row r="282" spans="1:44">
      <c r="A282" t="s">
        <v>330</v>
      </c>
      <c r="B282" t="s">
        <v>331</v>
      </c>
      <c r="C282" t="s">
        <v>318</v>
      </c>
      <c r="D282" t="s">
        <v>1617</v>
      </c>
      <c r="E282" t="s">
        <v>1618</v>
      </c>
      <c r="F282" t="s">
        <v>321</v>
      </c>
      <c r="G282" t="s">
        <v>322</v>
      </c>
      <c r="H282" t="s">
        <v>1619</v>
      </c>
      <c r="I282" t="s">
        <v>1620</v>
      </c>
      <c r="J282" t="s">
        <v>325</v>
      </c>
      <c r="K282" t="s">
        <v>522</v>
      </c>
      <c r="L282" t="s">
        <v>322</v>
      </c>
      <c r="M282" s="434">
        <v>44396</v>
      </c>
      <c r="N282" t="s">
        <v>337</v>
      </c>
      <c r="O282" s="434">
        <v>44761</v>
      </c>
      <c r="P282" s="434"/>
      <c r="Q282" s="408">
        <v>44405</v>
      </c>
      <c r="R282" t="s">
        <v>258</v>
      </c>
      <c r="S282" t="s">
        <v>328</v>
      </c>
      <c r="T282" t="s">
        <v>328</v>
      </c>
      <c r="U282" t="s">
        <v>328</v>
      </c>
      <c r="V282" s="408"/>
      <c r="W282" t="s">
        <v>329</v>
      </c>
      <c r="X282" t="s">
        <v>321</v>
      </c>
      <c r="Y282" t="s">
        <v>328</v>
      </c>
      <c r="AA282" t="s">
        <v>328</v>
      </c>
      <c r="AB282" s="408"/>
      <c r="AD282" t="s">
        <v>328</v>
      </c>
      <c r="AF282" t="s">
        <v>328</v>
      </c>
      <c r="AG282" s="408"/>
      <c r="AH282" t="s">
        <v>328</v>
      </c>
      <c r="AI282" s="408"/>
      <c r="AJ282" s="408"/>
      <c r="AK282" t="s">
        <v>328</v>
      </c>
      <c r="AL282" s="408"/>
      <c r="AM282" s="408"/>
      <c r="AN282" t="s">
        <v>328</v>
      </c>
      <c r="AP282" t="s">
        <v>328</v>
      </c>
      <c r="AQ282" t="s">
        <v>328</v>
      </c>
      <c r="AR282" t="s">
        <v>258</v>
      </c>
    </row>
    <row r="283" spans="1:44">
      <c r="A283" t="s">
        <v>330</v>
      </c>
      <c r="B283" t="s">
        <v>331</v>
      </c>
      <c r="C283" t="s">
        <v>339</v>
      </c>
      <c r="D283" t="s">
        <v>1621</v>
      </c>
      <c r="E283" t="s">
        <v>1622</v>
      </c>
      <c r="F283" t="s">
        <v>258</v>
      </c>
      <c r="G283" t="s">
        <v>322</v>
      </c>
      <c r="H283" t="s">
        <v>328</v>
      </c>
      <c r="I283" t="s">
        <v>1623</v>
      </c>
      <c r="J283" t="s">
        <v>325</v>
      </c>
      <c r="K283" t="s">
        <v>522</v>
      </c>
      <c r="L283" t="s">
        <v>322</v>
      </c>
      <c r="M283" s="434">
        <v>44393</v>
      </c>
      <c r="N283" t="s">
        <v>337</v>
      </c>
      <c r="O283" s="434">
        <v>44758</v>
      </c>
      <c r="P283" s="434"/>
      <c r="Q283" s="408">
        <v>44405</v>
      </c>
      <c r="R283" t="s">
        <v>258</v>
      </c>
      <c r="S283" t="s">
        <v>328</v>
      </c>
      <c r="T283" t="s">
        <v>328</v>
      </c>
      <c r="U283" t="s">
        <v>328</v>
      </c>
      <c r="V283" s="408"/>
      <c r="W283" t="s">
        <v>329</v>
      </c>
      <c r="X283" t="s">
        <v>321</v>
      </c>
      <c r="Y283" t="s">
        <v>328</v>
      </c>
      <c r="AA283" t="s">
        <v>328</v>
      </c>
      <c r="AB283" s="408"/>
      <c r="AD283" t="s">
        <v>328</v>
      </c>
      <c r="AF283" t="s">
        <v>328</v>
      </c>
      <c r="AG283" s="408"/>
      <c r="AH283" t="s">
        <v>328</v>
      </c>
      <c r="AI283" s="408"/>
      <c r="AJ283" s="408"/>
      <c r="AK283" t="s">
        <v>328</v>
      </c>
      <c r="AL283" s="408"/>
      <c r="AM283" s="408"/>
      <c r="AN283" t="s">
        <v>328</v>
      </c>
      <c r="AP283" t="s">
        <v>328</v>
      </c>
      <c r="AQ283" t="s">
        <v>328</v>
      </c>
      <c r="AR283" t="s">
        <v>258</v>
      </c>
    </row>
    <row r="284" spans="1:44">
      <c r="A284" t="s">
        <v>489</v>
      </c>
      <c r="B284" t="s">
        <v>331</v>
      </c>
      <c r="C284" t="s">
        <v>1042</v>
      </c>
      <c r="D284" t="s">
        <v>1624</v>
      </c>
      <c r="E284" t="s">
        <v>1625</v>
      </c>
      <c r="F284" t="s">
        <v>321</v>
      </c>
      <c r="G284" t="s">
        <v>322</v>
      </c>
      <c r="H284" t="s">
        <v>328</v>
      </c>
      <c r="I284" t="s">
        <v>1626</v>
      </c>
      <c r="J284" t="s">
        <v>1627</v>
      </c>
      <c r="K284" t="s">
        <v>522</v>
      </c>
      <c r="L284" t="s">
        <v>322</v>
      </c>
      <c r="M284" s="434">
        <v>44409</v>
      </c>
      <c r="N284" t="s">
        <v>337</v>
      </c>
      <c r="O284" s="434">
        <v>44774</v>
      </c>
      <c r="P284" s="434"/>
      <c r="Q284" s="408">
        <v>44379</v>
      </c>
      <c r="R284" t="s">
        <v>258</v>
      </c>
      <c r="S284" t="s">
        <v>328</v>
      </c>
      <c r="T284" t="s">
        <v>328</v>
      </c>
      <c r="U284" t="s">
        <v>328</v>
      </c>
      <c r="V284" s="408"/>
      <c r="W284" t="s">
        <v>329</v>
      </c>
      <c r="X284" t="s">
        <v>321</v>
      </c>
      <c r="Y284" t="s">
        <v>328</v>
      </c>
      <c r="AA284" t="s">
        <v>328</v>
      </c>
      <c r="AB284" s="408"/>
      <c r="AD284" t="s">
        <v>328</v>
      </c>
      <c r="AF284" t="s">
        <v>328</v>
      </c>
      <c r="AG284" s="408"/>
      <c r="AH284" t="s">
        <v>328</v>
      </c>
      <c r="AI284" s="408"/>
      <c r="AJ284" s="408"/>
      <c r="AK284" t="s">
        <v>328</v>
      </c>
      <c r="AL284" s="408"/>
      <c r="AM284" s="408"/>
      <c r="AN284" t="s">
        <v>328</v>
      </c>
      <c r="AP284" t="s">
        <v>328</v>
      </c>
      <c r="AQ284" t="s">
        <v>328</v>
      </c>
      <c r="AR284" t="s">
        <v>321</v>
      </c>
    </row>
    <row r="285" spans="1:44">
      <c r="A285" t="s">
        <v>517</v>
      </c>
      <c r="B285" t="s">
        <v>331</v>
      </c>
      <c r="C285" t="s">
        <v>318</v>
      </c>
      <c r="D285" t="s">
        <v>1628</v>
      </c>
      <c r="E285" t="s">
        <v>1629</v>
      </c>
      <c r="F285" t="s">
        <v>321</v>
      </c>
      <c r="G285" t="s">
        <v>322</v>
      </c>
      <c r="H285" t="s">
        <v>1630</v>
      </c>
      <c r="I285" t="s">
        <v>1631</v>
      </c>
      <c r="J285" t="s">
        <v>325</v>
      </c>
      <c r="K285" t="s">
        <v>522</v>
      </c>
      <c r="L285" t="s">
        <v>322</v>
      </c>
      <c r="M285" s="434">
        <v>44404</v>
      </c>
      <c r="N285" t="s">
        <v>337</v>
      </c>
      <c r="O285" s="434">
        <v>44769</v>
      </c>
      <c r="P285" s="434"/>
      <c r="Q285" s="408">
        <v>44387</v>
      </c>
      <c r="R285" t="s">
        <v>258</v>
      </c>
      <c r="S285" t="s">
        <v>328</v>
      </c>
      <c r="T285" t="s">
        <v>328</v>
      </c>
      <c r="U285" t="s">
        <v>328</v>
      </c>
      <c r="V285" s="408"/>
      <c r="W285" t="s">
        <v>329</v>
      </c>
      <c r="X285" t="s">
        <v>321</v>
      </c>
      <c r="Y285" t="s">
        <v>328</v>
      </c>
      <c r="AA285" t="s">
        <v>328</v>
      </c>
      <c r="AB285" s="408"/>
      <c r="AD285" t="s">
        <v>328</v>
      </c>
      <c r="AF285" t="s">
        <v>328</v>
      </c>
      <c r="AG285" s="408"/>
      <c r="AH285" t="s">
        <v>328</v>
      </c>
      <c r="AI285" s="408"/>
      <c r="AJ285" s="408"/>
      <c r="AK285" t="s">
        <v>328</v>
      </c>
      <c r="AL285" s="408"/>
      <c r="AM285" s="408"/>
      <c r="AN285" t="s">
        <v>328</v>
      </c>
      <c r="AP285" t="s">
        <v>328</v>
      </c>
      <c r="AQ285" t="s">
        <v>328</v>
      </c>
      <c r="AR285" t="s">
        <v>258</v>
      </c>
    </row>
    <row r="286" spans="1:44">
      <c r="A286" t="s">
        <v>517</v>
      </c>
      <c r="B286" t="s">
        <v>331</v>
      </c>
      <c r="C286" t="s">
        <v>518</v>
      </c>
      <c r="D286" t="s">
        <v>1632</v>
      </c>
      <c r="E286" t="s">
        <v>1633</v>
      </c>
      <c r="F286" t="s">
        <v>258</v>
      </c>
      <c r="G286" t="s">
        <v>322</v>
      </c>
      <c r="H286" t="s">
        <v>328</v>
      </c>
      <c r="I286" t="s">
        <v>1634</v>
      </c>
      <c r="J286" t="s">
        <v>325</v>
      </c>
      <c r="K286" t="s">
        <v>522</v>
      </c>
      <c r="L286" t="s">
        <v>322</v>
      </c>
      <c r="M286" s="434">
        <v>44406</v>
      </c>
      <c r="N286" t="s">
        <v>337</v>
      </c>
      <c r="O286" s="434">
        <v>44771</v>
      </c>
      <c r="P286" s="434"/>
      <c r="Q286" s="408">
        <v>44378</v>
      </c>
      <c r="R286" t="s">
        <v>258</v>
      </c>
      <c r="S286" t="s">
        <v>328</v>
      </c>
      <c r="T286" t="s">
        <v>328</v>
      </c>
      <c r="U286" t="s">
        <v>328</v>
      </c>
      <c r="V286" s="408"/>
      <c r="W286" t="s">
        <v>329</v>
      </c>
      <c r="X286" t="s">
        <v>321</v>
      </c>
      <c r="Y286" t="s">
        <v>328</v>
      </c>
      <c r="AA286" t="s">
        <v>328</v>
      </c>
      <c r="AB286" s="408"/>
      <c r="AD286" t="s">
        <v>328</v>
      </c>
      <c r="AF286" t="s">
        <v>328</v>
      </c>
      <c r="AG286" s="408"/>
      <c r="AH286" t="s">
        <v>328</v>
      </c>
      <c r="AI286" s="408"/>
      <c r="AJ286" s="408"/>
      <c r="AK286" t="s">
        <v>328</v>
      </c>
      <c r="AL286" s="408"/>
      <c r="AM286" s="408"/>
      <c r="AN286" t="s">
        <v>328</v>
      </c>
      <c r="AP286" t="s">
        <v>328</v>
      </c>
      <c r="AQ286" t="s">
        <v>328</v>
      </c>
      <c r="AR286" t="s">
        <v>258</v>
      </c>
    </row>
    <row r="287" spans="1:44">
      <c r="A287" t="s">
        <v>1635</v>
      </c>
      <c r="B287" t="s">
        <v>331</v>
      </c>
      <c r="C287" t="s">
        <v>318</v>
      </c>
      <c r="D287" t="s">
        <v>1636</v>
      </c>
      <c r="E287" t="s">
        <v>1637</v>
      </c>
      <c r="F287" t="s">
        <v>321</v>
      </c>
      <c r="G287" t="s">
        <v>322</v>
      </c>
      <c r="H287" t="s">
        <v>328</v>
      </c>
      <c r="I287" t="s">
        <v>656</v>
      </c>
      <c r="J287" t="s">
        <v>657</v>
      </c>
      <c r="K287" t="s">
        <v>1638</v>
      </c>
      <c r="L287" t="s">
        <v>322</v>
      </c>
      <c r="M287" s="434">
        <v>44469</v>
      </c>
      <c r="N287" t="s">
        <v>337</v>
      </c>
      <c r="O287" s="434">
        <v>44834</v>
      </c>
      <c r="P287" s="434">
        <v>44926</v>
      </c>
      <c r="Q287" s="408">
        <v>44454</v>
      </c>
      <c r="R287" t="s">
        <v>258</v>
      </c>
      <c r="S287" t="s">
        <v>328</v>
      </c>
      <c r="T287" t="s">
        <v>328</v>
      </c>
      <c r="U287" t="s">
        <v>328</v>
      </c>
      <c r="V287" s="408"/>
      <c r="W287" t="s">
        <v>329</v>
      </c>
      <c r="X287" t="s">
        <v>321</v>
      </c>
      <c r="Y287" t="s">
        <v>328</v>
      </c>
      <c r="AA287" t="s">
        <v>328</v>
      </c>
      <c r="AB287" s="408"/>
      <c r="AD287" t="s">
        <v>328</v>
      </c>
      <c r="AF287" t="s">
        <v>328</v>
      </c>
      <c r="AG287" s="408"/>
      <c r="AH287" t="s">
        <v>328</v>
      </c>
      <c r="AI287" s="408"/>
      <c r="AJ287" s="408"/>
      <c r="AK287" t="s">
        <v>328</v>
      </c>
      <c r="AL287" s="408"/>
      <c r="AM287" s="408"/>
      <c r="AN287" t="s">
        <v>328</v>
      </c>
      <c r="AP287" t="s">
        <v>328</v>
      </c>
      <c r="AQ287" t="s">
        <v>328</v>
      </c>
      <c r="AR287" t="s">
        <v>258</v>
      </c>
    </row>
    <row r="288" spans="1:44">
      <c r="A288" t="s">
        <v>1635</v>
      </c>
      <c r="B288" t="s">
        <v>331</v>
      </c>
      <c r="C288" t="s">
        <v>752</v>
      </c>
      <c r="D288" t="s">
        <v>1639</v>
      </c>
      <c r="E288" t="s">
        <v>1640</v>
      </c>
      <c r="F288" t="s">
        <v>258</v>
      </c>
      <c r="G288" t="s">
        <v>322</v>
      </c>
      <c r="H288" t="s">
        <v>328</v>
      </c>
      <c r="I288" t="s">
        <v>1641</v>
      </c>
      <c r="J288" t="s">
        <v>657</v>
      </c>
      <c r="K288" t="s">
        <v>1642</v>
      </c>
      <c r="L288" t="s">
        <v>322</v>
      </c>
      <c r="M288" s="434">
        <v>44494</v>
      </c>
      <c r="N288" t="s">
        <v>337</v>
      </c>
      <c r="O288" s="434">
        <v>44859</v>
      </c>
      <c r="P288" s="434">
        <v>44950</v>
      </c>
      <c r="Q288" s="408">
        <v>44454</v>
      </c>
      <c r="R288" t="s">
        <v>258</v>
      </c>
      <c r="S288" t="s">
        <v>328</v>
      </c>
      <c r="T288" t="s">
        <v>328</v>
      </c>
      <c r="U288" t="s">
        <v>328</v>
      </c>
      <c r="V288" s="408"/>
      <c r="W288" t="s">
        <v>329</v>
      </c>
      <c r="X288" t="s">
        <v>321</v>
      </c>
      <c r="Y288" t="s">
        <v>328</v>
      </c>
      <c r="AA288" t="s">
        <v>328</v>
      </c>
      <c r="AB288" s="408"/>
      <c r="AD288" t="s">
        <v>328</v>
      </c>
      <c r="AF288" t="s">
        <v>328</v>
      </c>
      <c r="AG288" s="408"/>
      <c r="AH288" t="s">
        <v>328</v>
      </c>
      <c r="AI288" s="408"/>
      <c r="AJ288" s="408"/>
      <c r="AK288" t="s">
        <v>328</v>
      </c>
      <c r="AL288" s="408"/>
      <c r="AM288" s="408"/>
      <c r="AN288" t="s">
        <v>328</v>
      </c>
      <c r="AP288" t="s">
        <v>328</v>
      </c>
      <c r="AQ288" t="s">
        <v>328</v>
      </c>
      <c r="AR288" t="s">
        <v>258</v>
      </c>
    </row>
    <row r="289" spans="1:44">
      <c r="A289" t="s">
        <v>499</v>
      </c>
      <c r="B289" t="s">
        <v>331</v>
      </c>
      <c r="C289" t="s">
        <v>405</v>
      </c>
      <c r="D289" t="s">
        <v>1643</v>
      </c>
      <c r="E289" t="s">
        <v>1644</v>
      </c>
      <c r="F289" t="s">
        <v>321</v>
      </c>
      <c r="G289" t="s">
        <v>322</v>
      </c>
      <c r="H289" t="s">
        <v>328</v>
      </c>
      <c r="I289" t="s">
        <v>1014</v>
      </c>
      <c r="J289" t="s">
        <v>657</v>
      </c>
      <c r="K289" t="s">
        <v>1645</v>
      </c>
      <c r="L289" t="s">
        <v>322</v>
      </c>
      <c r="M289" s="434">
        <v>44517</v>
      </c>
      <c r="N289" t="s">
        <v>337</v>
      </c>
      <c r="O289" s="434">
        <v>44882</v>
      </c>
      <c r="P289" s="434">
        <v>45016</v>
      </c>
      <c r="Q289" s="408">
        <v>44474</v>
      </c>
      <c r="R289" t="s">
        <v>258</v>
      </c>
      <c r="S289" t="s">
        <v>328</v>
      </c>
      <c r="T289" t="s">
        <v>328</v>
      </c>
      <c r="U289" t="s">
        <v>328</v>
      </c>
      <c r="V289" s="408"/>
      <c r="W289" t="s">
        <v>329</v>
      </c>
      <c r="X289" t="s">
        <v>321</v>
      </c>
      <c r="Y289" t="s">
        <v>328</v>
      </c>
      <c r="AA289" t="s">
        <v>328</v>
      </c>
      <c r="AB289" s="408"/>
      <c r="AD289" t="s">
        <v>328</v>
      </c>
      <c r="AF289" t="s">
        <v>328</v>
      </c>
      <c r="AG289" s="408"/>
      <c r="AH289" t="s">
        <v>328</v>
      </c>
      <c r="AI289" s="408"/>
      <c r="AJ289" s="408"/>
      <c r="AK289" t="s">
        <v>328</v>
      </c>
      <c r="AL289" s="408"/>
      <c r="AM289" s="408"/>
      <c r="AN289" t="s">
        <v>328</v>
      </c>
      <c r="AP289" t="s">
        <v>328</v>
      </c>
      <c r="AQ289" t="s">
        <v>328</v>
      </c>
      <c r="AR289" t="s">
        <v>258</v>
      </c>
    </row>
    <row r="290" spans="1:44">
      <c r="A290" t="s">
        <v>615</v>
      </c>
      <c r="B290" t="s">
        <v>73</v>
      </c>
      <c r="C290" t="s">
        <v>339</v>
      </c>
      <c r="D290" t="s">
        <v>1646</v>
      </c>
      <c r="E290" t="s">
        <v>1647</v>
      </c>
      <c r="F290" t="s">
        <v>258</v>
      </c>
      <c r="G290" t="s">
        <v>322</v>
      </c>
      <c r="H290" t="s">
        <v>328</v>
      </c>
      <c r="I290" t="s">
        <v>1648</v>
      </c>
      <c r="J290" t="s">
        <v>657</v>
      </c>
      <c r="K290" t="s">
        <v>1520</v>
      </c>
      <c r="L290" t="s">
        <v>322</v>
      </c>
      <c r="M290" s="434">
        <v>44197</v>
      </c>
      <c r="N290" t="s">
        <v>337</v>
      </c>
      <c r="O290" s="434">
        <v>45292</v>
      </c>
      <c r="P290" s="434">
        <v>45473</v>
      </c>
      <c r="Q290" s="408">
        <v>44182</v>
      </c>
      <c r="R290" t="s">
        <v>258</v>
      </c>
      <c r="S290" t="s">
        <v>1647</v>
      </c>
      <c r="T290" t="s">
        <v>1649</v>
      </c>
      <c r="U290" t="s">
        <v>328</v>
      </c>
      <c r="V290" s="408"/>
      <c r="W290" t="s">
        <v>329</v>
      </c>
      <c r="X290" t="s">
        <v>321</v>
      </c>
      <c r="Y290" t="s">
        <v>328</v>
      </c>
      <c r="AA290" t="s">
        <v>328</v>
      </c>
      <c r="AB290" s="408"/>
      <c r="AD290" t="s">
        <v>328</v>
      </c>
      <c r="AF290" t="s">
        <v>328</v>
      </c>
      <c r="AG290" s="408"/>
      <c r="AH290" t="s">
        <v>328</v>
      </c>
      <c r="AI290" s="408"/>
      <c r="AJ290" s="408"/>
      <c r="AK290" t="s">
        <v>328</v>
      </c>
      <c r="AL290" s="408"/>
      <c r="AM290" s="408"/>
      <c r="AN290" t="s">
        <v>328</v>
      </c>
      <c r="AP290" t="s">
        <v>328</v>
      </c>
      <c r="AQ290" t="s">
        <v>328</v>
      </c>
      <c r="AR290" t="s">
        <v>258</v>
      </c>
    </row>
    <row r="291" spans="1:44">
      <c r="A291" t="s">
        <v>878</v>
      </c>
      <c r="B291" t="s">
        <v>73</v>
      </c>
      <c r="C291" t="s">
        <v>752</v>
      </c>
      <c r="D291" t="s">
        <v>1650</v>
      </c>
      <c r="E291" t="s">
        <v>1651</v>
      </c>
      <c r="F291" t="s">
        <v>321</v>
      </c>
      <c r="G291" t="s">
        <v>322</v>
      </c>
      <c r="H291" t="s">
        <v>328</v>
      </c>
      <c r="I291" t="s">
        <v>1652</v>
      </c>
      <c r="J291" t="s">
        <v>657</v>
      </c>
      <c r="K291" t="s">
        <v>973</v>
      </c>
      <c r="L291" t="s">
        <v>322</v>
      </c>
      <c r="M291" s="434">
        <v>44200</v>
      </c>
      <c r="N291" t="s">
        <v>337</v>
      </c>
      <c r="O291" s="434">
        <v>45295</v>
      </c>
      <c r="P291" s="434"/>
      <c r="Q291" s="408">
        <v>44200</v>
      </c>
      <c r="R291" t="s">
        <v>258</v>
      </c>
      <c r="S291" t="s">
        <v>328</v>
      </c>
      <c r="T291" t="s">
        <v>328</v>
      </c>
      <c r="U291" t="s">
        <v>328</v>
      </c>
      <c r="V291" s="408"/>
      <c r="W291" t="s">
        <v>329</v>
      </c>
      <c r="X291" t="s">
        <v>321</v>
      </c>
      <c r="Y291" t="s">
        <v>328</v>
      </c>
      <c r="AA291" t="s">
        <v>328</v>
      </c>
      <c r="AB291" s="408"/>
      <c r="AD291" t="s">
        <v>328</v>
      </c>
      <c r="AF291" t="s">
        <v>328</v>
      </c>
      <c r="AG291" s="408"/>
      <c r="AH291" t="s">
        <v>328</v>
      </c>
      <c r="AI291" s="408"/>
      <c r="AJ291" s="408"/>
      <c r="AK291" t="s">
        <v>328</v>
      </c>
      <c r="AL291" s="408"/>
      <c r="AM291" s="408"/>
      <c r="AN291" t="s">
        <v>328</v>
      </c>
      <c r="AP291" t="s">
        <v>328</v>
      </c>
      <c r="AQ291" t="s">
        <v>328</v>
      </c>
      <c r="AR291" t="s">
        <v>258</v>
      </c>
    </row>
    <row r="292" spans="1:44">
      <c r="A292" t="s">
        <v>878</v>
      </c>
      <c r="B292" t="s">
        <v>73</v>
      </c>
      <c r="C292" t="s">
        <v>345</v>
      </c>
      <c r="D292" t="s">
        <v>1653</v>
      </c>
      <c r="E292" t="s">
        <v>1654</v>
      </c>
      <c r="F292" t="s">
        <v>258</v>
      </c>
      <c r="G292" t="s">
        <v>322</v>
      </c>
      <c r="H292" t="s">
        <v>328</v>
      </c>
      <c r="I292" t="s">
        <v>1652</v>
      </c>
      <c r="J292" t="s">
        <v>657</v>
      </c>
      <c r="K292" t="s">
        <v>973</v>
      </c>
      <c r="L292" t="s">
        <v>322</v>
      </c>
      <c r="M292" s="434">
        <v>44200</v>
      </c>
      <c r="N292" t="s">
        <v>337</v>
      </c>
      <c r="O292" s="434">
        <v>45295</v>
      </c>
      <c r="P292" s="434"/>
      <c r="Q292" s="408">
        <v>44200</v>
      </c>
      <c r="R292" t="s">
        <v>258</v>
      </c>
      <c r="S292" t="s">
        <v>328</v>
      </c>
      <c r="T292" t="s">
        <v>328</v>
      </c>
      <c r="U292" t="s">
        <v>328</v>
      </c>
      <c r="V292" s="408"/>
      <c r="W292" t="s">
        <v>329</v>
      </c>
      <c r="X292" t="s">
        <v>321</v>
      </c>
      <c r="Y292" t="s">
        <v>328</v>
      </c>
      <c r="AA292" t="s">
        <v>328</v>
      </c>
      <c r="AB292" s="408"/>
      <c r="AD292" t="s">
        <v>328</v>
      </c>
      <c r="AF292" t="s">
        <v>328</v>
      </c>
      <c r="AG292" s="408"/>
      <c r="AH292" t="s">
        <v>328</v>
      </c>
      <c r="AI292" s="408"/>
      <c r="AJ292" s="408"/>
      <c r="AK292" t="s">
        <v>328</v>
      </c>
      <c r="AL292" s="408"/>
      <c r="AM292" s="408"/>
      <c r="AN292" t="s">
        <v>328</v>
      </c>
      <c r="AP292" t="s">
        <v>328</v>
      </c>
      <c r="AQ292" t="s">
        <v>328</v>
      </c>
      <c r="AR292" t="s">
        <v>258</v>
      </c>
    </row>
    <row r="293" spans="1:44">
      <c r="A293" t="s">
        <v>878</v>
      </c>
      <c r="B293" t="s">
        <v>73</v>
      </c>
      <c r="C293" t="s">
        <v>471</v>
      </c>
      <c r="D293" t="s">
        <v>1655</v>
      </c>
      <c r="E293" t="s">
        <v>1656</v>
      </c>
      <c r="F293" t="s">
        <v>258</v>
      </c>
      <c r="G293" t="s">
        <v>322</v>
      </c>
      <c r="H293" t="s">
        <v>328</v>
      </c>
      <c r="I293" t="s">
        <v>1652</v>
      </c>
      <c r="J293" t="s">
        <v>657</v>
      </c>
      <c r="K293" t="s">
        <v>973</v>
      </c>
      <c r="L293" t="s">
        <v>322</v>
      </c>
      <c r="M293" s="434">
        <v>44200</v>
      </c>
      <c r="N293" t="s">
        <v>337</v>
      </c>
      <c r="O293" s="434">
        <v>45295</v>
      </c>
      <c r="P293" s="434"/>
      <c r="Q293" s="408">
        <v>44200</v>
      </c>
      <c r="R293" t="s">
        <v>258</v>
      </c>
      <c r="S293" t="s">
        <v>328</v>
      </c>
      <c r="T293" t="s">
        <v>328</v>
      </c>
      <c r="U293" t="s">
        <v>328</v>
      </c>
      <c r="V293" s="408"/>
      <c r="W293" t="s">
        <v>329</v>
      </c>
      <c r="X293" t="s">
        <v>321</v>
      </c>
      <c r="Y293" t="s">
        <v>328</v>
      </c>
      <c r="AA293" t="s">
        <v>328</v>
      </c>
      <c r="AB293" s="408"/>
      <c r="AD293" t="s">
        <v>328</v>
      </c>
      <c r="AF293" t="s">
        <v>328</v>
      </c>
      <c r="AG293" s="408"/>
      <c r="AH293" t="s">
        <v>328</v>
      </c>
      <c r="AI293" s="408"/>
      <c r="AJ293" s="408"/>
      <c r="AK293" t="s">
        <v>328</v>
      </c>
      <c r="AL293" s="408"/>
      <c r="AM293" s="408"/>
      <c r="AN293" t="s">
        <v>328</v>
      </c>
      <c r="AP293" t="s">
        <v>328</v>
      </c>
      <c r="AQ293" t="s">
        <v>328</v>
      </c>
      <c r="AR293" t="s">
        <v>258</v>
      </c>
    </row>
    <row r="294" spans="1:44">
      <c r="A294" t="s">
        <v>884</v>
      </c>
      <c r="B294" t="s">
        <v>73</v>
      </c>
      <c r="C294" t="s">
        <v>1073</v>
      </c>
      <c r="D294" t="s">
        <v>1657</v>
      </c>
      <c r="E294" t="s">
        <v>1658</v>
      </c>
      <c r="F294" t="s">
        <v>258</v>
      </c>
      <c r="G294" t="s">
        <v>322</v>
      </c>
      <c r="H294" t="s">
        <v>328</v>
      </c>
      <c r="I294" t="s">
        <v>1652</v>
      </c>
      <c r="J294" t="s">
        <v>657</v>
      </c>
      <c r="K294" t="s">
        <v>973</v>
      </c>
      <c r="L294" t="s">
        <v>322</v>
      </c>
      <c r="M294" s="434">
        <v>44200</v>
      </c>
      <c r="N294" t="s">
        <v>337</v>
      </c>
      <c r="O294" s="434">
        <v>45295</v>
      </c>
      <c r="P294" s="434"/>
      <c r="Q294" s="408">
        <v>44200</v>
      </c>
      <c r="R294" t="s">
        <v>258</v>
      </c>
      <c r="S294" t="s">
        <v>1659</v>
      </c>
      <c r="T294" t="s">
        <v>1660</v>
      </c>
      <c r="U294" t="s">
        <v>328</v>
      </c>
      <c r="V294" s="408"/>
      <c r="W294" t="s">
        <v>329</v>
      </c>
      <c r="X294" t="s">
        <v>321</v>
      </c>
      <c r="Y294" t="s">
        <v>328</v>
      </c>
      <c r="AA294" t="s">
        <v>328</v>
      </c>
      <c r="AB294" s="408"/>
      <c r="AD294" t="s">
        <v>328</v>
      </c>
      <c r="AF294" t="s">
        <v>328</v>
      </c>
      <c r="AG294" s="408"/>
      <c r="AH294" t="s">
        <v>328</v>
      </c>
      <c r="AI294" s="408"/>
      <c r="AJ294" s="408"/>
      <c r="AK294" t="s">
        <v>328</v>
      </c>
      <c r="AL294" s="408"/>
      <c r="AM294" s="408"/>
      <c r="AN294" t="s">
        <v>328</v>
      </c>
      <c r="AP294" t="s">
        <v>328</v>
      </c>
      <c r="AQ294" t="s">
        <v>328</v>
      </c>
      <c r="AR294" t="s">
        <v>258</v>
      </c>
    </row>
    <row r="295" spans="1:44">
      <c r="A295" t="s">
        <v>884</v>
      </c>
      <c r="B295" t="s">
        <v>73</v>
      </c>
      <c r="C295" t="s">
        <v>345</v>
      </c>
      <c r="D295" t="s">
        <v>1661</v>
      </c>
      <c r="E295" t="s">
        <v>1662</v>
      </c>
      <c r="F295" t="s">
        <v>321</v>
      </c>
      <c r="G295" t="s">
        <v>322</v>
      </c>
      <c r="H295" t="s">
        <v>328</v>
      </c>
      <c r="I295" t="s">
        <v>1652</v>
      </c>
      <c r="J295" t="s">
        <v>657</v>
      </c>
      <c r="K295" t="s">
        <v>973</v>
      </c>
      <c r="L295" t="s">
        <v>322</v>
      </c>
      <c r="M295" s="434">
        <v>44200</v>
      </c>
      <c r="N295" t="s">
        <v>337</v>
      </c>
      <c r="O295" s="434">
        <v>45295</v>
      </c>
      <c r="P295" s="434"/>
      <c r="Q295" s="408">
        <v>44200</v>
      </c>
      <c r="R295" t="s">
        <v>258</v>
      </c>
      <c r="S295" t="s">
        <v>328</v>
      </c>
      <c r="T295" t="s">
        <v>328</v>
      </c>
      <c r="U295" t="s">
        <v>328</v>
      </c>
      <c r="V295" s="408"/>
      <c r="W295" t="s">
        <v>329</v>
      </c>
      <c r="X295" t="s">
        <v>321</v>
      </c>
      <c r="Y295" t="s">
        <v>328</v>
      </c>
      <c r="AA295" t="s">
        <v>328</v>
      </c>
      <c r="AB295" s="408"/>
      <c r="AD295" t="s">
        <v>328</v>
      </c>
      <c r="AF295" t="s">
        <v>328</v>
      </c>
      <c r="AG295" s="408"/>
      <c r="AH295" t="s">
        <v>328</v>
      </c>
      <c r="AI295" s="408"/>
      <c r="AJ295" s="408"/>
      <c r="AK295" t="s">
        <v>328</v>
      </c>
      <c r="AL295" s="408"/>
      <c r="AM295" s="408"/>
      <c r="AN295" t="s">
        <v>328</v>
      </c>
      <c r="AP295" t="s">
        <v>328</v>
      </c>
      <c r="AQ295" t="s">
        <v>328</v>
      </c>
      <c r="AR295" t="s">
        <v>258</v>
      </c>
    </row>
    <row r="296" spans="1:44">
      <c r="A296" t="s">
        <v>884</v>
      </c>
      <c r="B296" t="s">
        <v>73</v>
      </c>
      <c r="C296" t="s">
        <v>405</v>
      </c>
      <c r="D296" t="s">
        <v>1663</v>
      </c>
      <c r="E296" t="s">
        <v>1664</v>
      </c>
      <c r="F296" t="s">
        <v>258</v>
      </c>
      <c r="G296" t="s">
        <v>322</v>
      </c>
      <c r="H296" t="s">
        <v>328</v>
      </c>
      <c r="I296" t="s">
        <v>1652</v>
      </c>
      <c r="J296" t="s">
        <v>657</v>
      </c>
      <c r="K296" t="s">
        <v>973</v>
      </c>
      <c r="L296" t="s">
        <v>322</v>
      </c>
      <c r="M296" s="434">
        <v>44200</v>
      </c>
      <c r="N296" t="s">
        <v>337</v>
      </c>
      <c r="O296" s="434">
        <v>45295</v>
      </c>
      <c r="P296" s="434"/>
      <c r="Q296" s="408">
        <v>44200</v>
      </c>
      <c r="R296" t="s">
        <v>258</v>
      </c>
      <c r="S296" t="s">
        <v>328</v>
      </c>
      <c r="T296" t="s">
        <v>328</v>
      </c>
      <c r="U296" t="s">
        <v>328</v>
      </c>
      <c r="V296" s="408"/>
      <c r="W296" t="s">
        <v>329</v>
      </c>
      <c r="X296" t="s">
        <v>321</v>
      </c>
      <c r="Y296" t="s">
        <v>328</v>
      </c>
      <c r="AA296" t="s">
        <v>328</v>
      </c>
      <c r="AB296" s="408"/>
      <c r="AD296" t="s">
        <v>328</v>
      </c>
      <c r="AF296" t="s">
        <v>328</v>
      </c>
      <c r="AG296" s="408"/>
      <c r="AH296" t="s">
        <v>328</v>
      </c>
      <c r="AI296" s="408"/>
      <c r="AJ296" s="408"/>
      <c r="AK296" t="s">
        <v>328</v>
      </c>
      <c r="AL296" s="408"/>
      <c r="AM296" s="408"/>
      <c r="AN296" t="s">
        <v>328</v>
      </c>
      <c r="AP296" t="s">
        <v>328</v>
      </c>
      <c r="AQ296" t="s">
        <v>328</v>
      </c>
      <c r="AR296" t="s">
        <v>258</v>
      </c>
    </row>
    <row r="297" spans="1:44">
      <c r="A297" t="s">
        <v>884</v>
      </c>
      <c r="B297" t="s">
        <v>73</v>
      </c>
      <c r="C297" t="s">
        <v>597</v>
      </c>
      <c r="D297" t="s">
        <v>1665</v>
      </c>
      <c r="E297" t="s">
        <v>1666</v>
      </c>
      <c r="F297" t="s">
        <v>258</v>
      </c>
      <c r="G297" t="s">
        <v>322</v>
      </c>
      <c r="H297" t="s">
        <v>328</v>
      </c>
      <c r="I297" t="s">
        <v>1652</v>
      </c>
      <c r="J297" t="s">
        <v>657</v>
      </c>
      <c r="K297" t="s">
        <v>973</v>
      </c>
      <c r="L297" t="s">
        <v>322</v>
      </c>
      <c r="M297" s="434">
        <v>44200</v>
      </c>
      <c r="N297" t="s">
        <v>337</v>
      </c>
      <c r="O297" s="434">
        <v>45295</v>
      </c>
      <c r="P297" s="434"/>
      <c r="Q297" s="408">
        <v>44200</v>
      </c>
      <c r="R297" t="s">
        <v>258</v>
      </c>
      <c r="S297" t="s">
        <v>328</v>
      </c>
      <c r="T297" t="s">
        <v>328</v>
      </c>
      <c r="U297" t="s">
        <v>328</v>
      </c>
      <c r="V297" s="408"/>
      <c r="W297" t="s">
        <v>329</v>
      </c>
      <c r="X297" t="s">
        <v>321</v>
      </c>
      <c r="Y297" t="s">
        <v>328</v>
      </c>
      <c r="AA297" t="s">
        <v>328</v>
      </c>
      <c r="AB297" s="408"/>
      <c r="AD297" t="s">
        <v>328</v>
      </c>
      <c r="AF297" t="s">
        <v>328</v>
      </c>
      <c r="AG297" s="408"/>
      <c r="AH297" t="s">
        <v>328</v>
      </c>
      <c r="AI297" s="408"/>
      <c r="AJ297" s="408"/>
      <c r="AK297" t="s">
        <v>328</v>
      </c>
      <c r="AL297" s="408"/>
      <c r="AM297" s="408"/>
      <c r="AN297" t="s">
        <v>328</v>
      </c>
      <c r="AP297" t="s">
        <v>328</v>
      </c>
      <c r="AQ297" t="s">
        <v>328</v>
      </c>
      <c r="AR297" t="s">
        <v>258</v>
      </c>
    </row>
    <row r="298" spans="1:44">
      <c r="A298" t="s">
        <v>872</v>
      </c>
      <c r="B298" t="s">
        <v>73</v>
      </c>
      <c r="C298" t="s">
        <v>318</v>
      </c>
      <c r="D298" t="s">
        <v>1667</v>
      </c>
      <c r="E298" t="s">
        <v>1668</v>
      </c>
      <c r="F298" t="s">
        <v>258</v>
      </c>
      <c r="G298" t="s">
        <v>322</v>
      </c>
      <c r="H298" t="s">
        <v>328</v>
      </c>
      <c r="I298" t="s">
        <v>1669</v>
      </c>
      <c r="J298" t="s">
        <v>657</v>
      </c>
      <c r="K298" t="s">
        <v>973</v>
      </c>
      <c r="L298" t="s">
        <v>322</v>
      </c>
      <c r="M298" s="434">
        <v>44246</v>
      </c>
      <c r="N298" t="s">
        <v>337</v>
      </c>
      <c r="O298" s="434">
        <v>45341</v>
      </c>
      <c r="P298" s="434"/>
      <c r="Q298" s="408">
        <v>44200</v>
      </c>
      <c r="R298" t="s">
        <v>258</v>
      </c>
      <c r="S298" t="s">
        <v>1668</v>
      </c>
      <c r="T298" t="s">
        <v>328</v>
      </c>
      <c r="U298" t="s">
        <v>328</v>
      </c>
      <c r="V298" s="408"/>
      <c r="W298" t="s">
        <v>329</v>
      </c>
      <c r="X298" t="s">
        <v>321</v>
      </c>
      <c r="Y298" t="s">
        <v>328</v>
      </c>
      <c r="AA298" t="s">
        <v>328</v>
      </c>
      <c r="AB298" s="408"/>
      <c r="AD298" t="s">
        <v>328</v>
      </c>
      <c r="AF298" t="s">
        <v>328</v>
      </c>
      <c r="AG298" s="408"/>
      <c r="AH298" t="s">
        <v>328</v>
      </c>
      <c r="AI298" s="408"/>
      <c r="AJ298" s="408"/>
      <c r="AK298" t="s">
        <v>328</v>
      </c>
      <c r="AL298" s="408"/>
      <c r="AM298" s="408"/>
      <c r="AN298" t="s">
        <v>328</v>
      </c>
      <c r="AP298" t="s">
        <v>328</v>
      </c>
      <c r="AQ298" t="s">
        <v>328</v>
      </c>
      <c r="AR298" t="s">
        <v>258</v>
      </c>
    </row>
    <row r="299" spans="1:44">
      <c r="A299" t="s">
        <v>872</v>
      </c>
      <c r="B299" t="s">
        <v>73</v>
      </c>
      <c r="C299" t="s">
        <v>1482</v>
      </c>
      <c r="D299" t="s">
        <v>1670</v>
      </c>
      <c r="E299" t="s">
        <v>1671</v>
      </c>
      <c r="F299" t="s">
        <v>321</v>
      </c>
      <c r="G299" t="s">
        <v>322</v>
      </c>
      <c r="H299" t="s">
        <v>328</v>
      </c>
      <c r="I299" t="s">
        <v>1669</v>
      </c>
      <c r="J299" t="s">
        <v>657</v>
      </c>
      <c r="K299" t="s">
        <v>973</v>
      </c>
      <c r="L299" t="s">
        <v>322</v>
      </c>
      <c r="M299" s="434">
        <v>44246</v>
      </c>
      <c r="N299" t="s">
        <v>337</v>
      </c>
      <c r="O299" s="434">
        <v>45341</v>
      </c>
      <c r="P299" s="434"/>
      <c r="Q299" s="408">
        <v>44200</v>
      </c>
      <c r="R299" t="s">
        <v>258</v>
      </c>
      <c r="S299" t="s">
        <v>1671</v>
      </c>
      <c r="T299" t="s">
        <v>328</v>
      </c>
      <c r="U299" t="s">
        <v>328</v>
      </c>
      <c r="V299" s="408"/>
      <c r="W299" t="s">
        <v>329</v>
      </c>
      <c r="X299" t="s">
        <v>321</v>
      </c>
      <c r="Y299" t="s">
        <v>328</v>
      </c>
      <c r="AA299" t="s">
        <v>328</v>
      </c>
      <c r="AB299" s="408"/>
      <c r="AD299" t="s">
        <v>328</v>
      </c>
      <c r="AF299" t="s">
        <v>328</v>
      </c>
      <c r="AG299" s="408"/>
      <c r="AH299" t="s">
        <v>328</v>
      </c>
      <c r="AI299" s="408"/>
      <c r="AJ299" s="408"/>
      <c r="AK299" t="s">
        <v>328</v>
      </c>
      <c r="AL299" s="408"/>
      <c r="AM299" s="408"/>
      <c r="AN299" t="s">
        <v>328</v>
      </c>
      <c r="AP299" t="s">
        <v>328</v>
      </c>
      <c r="AQ299" t="s">
        <v>328</v>
      </c>
      <c r="AR299" t="s">
        <v>258</v>
      </c>
    </row>
    <row r="300" spans="1:44">
      <c r="A300" t="s">
        <v>1672</v>
      </c>
      <c r="B300" t="s">
        <v>73</v>
      </c>
      <c r="C300" t="s">
        <v>318</v>
      </c>
      <c r="D300" t="s">
        <v>1673</v>
      </c>
      <c r="E300" t="s">
        <v>1674</v>
      </c>
      <c r="F300" t="s">
        <v>258</v>
      </c>
      <c r="G300" t="s">
        <v>322</v>
      </c>
      <c r="H300" t="s">
        <v>328</v>
      </c>
      <c r="I300" t="s">
        <v>1675</v>
      </c>
      <c r="J300" t="s">
        <v>657</v>
      </c>
      <c r="K300" t="s">
        <v>973</v>
      </c>
      <c r="L300" t="s">
        <v>322</v>
      </c>
      <c r="M300" s="434">
        <v>44256</v>
      </c>
      <c r="N300" t="s">
        <v>337</v>
      </c>
      <c r="O300" s="434">
        <v>45352</v>
      </c>
      <c r="P300" s="434"/>
      <c r="Q300" s="408">
        <v>44206</v>
      </c>
      <c r="R300" t="s">
        <v>258</v>
      </c>
      <c r="S300" t="s">
        <v>1674</v>
      </c>
      <c r="T300" t="s">
        <v>328</v>
      </c>
      <c r="U300" t="s">
        <v>328</v>
      </c>
      <c r="V300" s="408"/>
      <c r="W300" t="s">
        <v>329</v>
      </c>
      <c r="X300" t="s">
        <v>321</v>
      </c>
      <c r="Y300" t="s">
        <v>328</v>
      </c>
      <c r="AA300" t="s">
        <v>328</v>
      </c>
      <c r="AB300" s="408"/>
      <c r="AD300" t="s">
        <v>328</v>
      </c>
      <c r="AF300" t="s">
        <v>328</v>
      </c>
      <c r="AG300" s="408"/>
      <c r="AH300" t="s">
        <v>328</v>
      </c>
      <c r="AI300" s="408"/>
      <c r="AJ300" s="408"/>
      <c r="AK300" t="s">
        <v>328</v>
      </c>
      <c r="AL300" s="408"/>
      <c r="AM300" s="408"/>
      <c r="AN300" t="s">
        <v>328</v>
      </c>
      <c r="AP300" t="s">
        <v>328</v>
      </c>
      <c r="AQ300" t="s">
        <v>328</v>
      </c>
      <c r="AR300" t="s">
        <v>258</v>
      </c>
    </row>
    <row r="301" spans="1:44">
      <c r="A301" t="s">
        <v>615</v>
      </c>
      <c r="B301" t="s">
        <v>73</v>
      </c>
      <c r="C301" t="s">
        <v>405</v>
      </c>
      <c r="D301" t="s">
        <v>1676</v>
      </c>
      <c r="E301" t="s">
        <v>1677</v>
      </c>
      <c r="F301" t="s">
        <v>258</v>
      </c>
      <c r="G301" t="s">
        <v>322</v>
      </c>
      <c r="H301" t="s">
        <v>328</v>
      </c>
      <c r="I301" t="s">
        <v>1678</v>
      </c>
      <c r="J301" t="s">
        <v>657</v>
      </c>
      <c r="K301" t="s">
        <v>1679</v>
      </c>
      <c r="L301" t="s">
        <v>322</v>
      </c>
      <c r="M301" s="434">
        <v>44295</v>
      </c>
      <c r="N301" t="s">
        <v>337</v>
      </c>
      <c r="O301" s="434">
        <v>45391</v>
      </c>
      <c r="P301" s="434">
        <v>45535</v>
      </c>
      <c r="Q301" s="408">
        <v>44182</v>
      </c>
      <c r="R301" t="s">
        <v>258</v>
      </c>
      <c r="S301" t="s">
        <v>1680</v>
      </c>
      <c r="T301" t="s">
        <v>1680</v>
      </c>
      <c r="U301" t="s">
        <v>328</v>
      </c>
      <c r="V301" s="408"/>
      <c r="W301" t="s">
        <v>329</v>
      </c>
      <c r="X301" t="s">
        <v>321</v>
      </c>
      <c r="Y301" t="s">
        <v>328</v>
      </c>
      <c r="AA301" t="s">
        <v>328</v>
      </c>
      <c r="AB301" s="408"/>
      <c r="AD301" t="s">
        <v>328</v>
      </c>
      <c r="AF301" t="s">
        <v>328</v>
      </c>
      <c r="AG301" s="408"/>
      <c r="AH301" t="s">
        <v>328</v>
      </c>
      <c r="AI301" s="408"/>
      <c r="AJ301" s="408"/>
      <c r="AK301" t="s">
        <v>328</v>
      </c>
      <c r="AL301" s="408"/>
      <c r="AM301" s="408"/>
      <c r="AN301" t="s">
        <v>328</v>
      </c>
      <c r="AP301" t="s">
        <v>328</v>
      </c>
      <c r="AQ301" t="s">
        <v>328</v>
      </c>
      <c r="AR301" t="s">
        <v>258</v>
      </c>
    </row>
    <row r="302" spans="1:44">
      <c r="A302" t="s">
        <v>1672</v>
      </c>
      <c r="B302" t="s">
        <v>73</v>
      </c>
      <c r="C302" t="s">
        <v>597</v>
      </c>
      <c r="D302" t="s">
        <v>1681</v>
      </c>
      <c r="E302" t="s">
        <v>1677</v>
      </c>
      <c r="F302" t="s">
        <v>258</v>
      </c>
      <c r="G302" t="s">
        <v>322</v>
      </c>
      <c r="H302" t="s">
        <v>328</v>
      </c>
      <c r="I302" t="s">
        <v>1675</v>
      </c>
      <c r="J302" t="s">
        <v>657</v>
      </c>
      <c r="K302" t="s">
        <v>973</v>
      </c>
      <c r="L302" t="s">
        <v>322</v>
      </c>
      <c r="M302" s="434">
        <v>44256</v>
      </c>
      <c r="N302" t="s">
        <v>337</v>
      </c>
      <c r="O302" s="434">
        <v>45352</v>
      </c>
      <c r="P302" s="434"/>
      <c r="Q302" s="408">
        <v>44206</v>
      </c>
      <c r="R302" t="s">
        <v>258</v>
      </c>
      <c r="S302" t="s">
        <v>1677</v>
      </c>
      <c r="T302" t="s">
        <v>328</v>
      </c>
      <c r="U302" t="s">
        <v>328</v>
      </c>
      <c r="V302" s="408"/>
      <c r="W302" t="s">
        <v>329</v>
      </c>
      <c r="X302" t="s">
        <v>321</v>
      </c>
      <c r="Y302" t="s">
        <v>328</v>
      </c>
      <c r="AA302" t="s">
        <v>328</v>
      </c>
      <c r="AB302" s="408"/>
      <c r="AD302" t="s">
        <v>328</v>
      </c>
      <c r="AF302" t="s">
        <v>328</v>
      </c>
      <c r="AG302" s="408"/>
      <c r="AH302" t="s">
        <v>328</v>
      </c>
      <c r="AI302" s="408"/>
      <c r="AJ302" s="408"/>
      <c r="AK302" t="s">
        <v>328</v>
      </c>
      <c r="AL302" s="408"/>
      <c r="AM302" s="408"/>
      <c r="AN302" t="s">
        <v>328</v>
      </c>
      <c r="AP302" t="s">
        <v>328</v>
      </c>
      <c r="AQ302" t="s">
        <v>328</v>
      </c>
      <c r="AR302" t="s">
        <v>258</v>
      </c>
    </row>
    <row r="303" spans="1:44">
      <c r="A303" t="s">
        <v>924</v>
      </c>
      <c r="B303" t="s">
        <v>73</v>
      </c>
      <c r="C303" t="s">
        <v>318</v>
      </c>
      <c r="D303" t="s">
        <v>1682</v>
      </c>
      <c r="E303" t="s">
        <v>1683</v>
      </c>
      <c r="F303" t="s">
        <v>321</v>
      </c>
      <c r="G303" t="s">
        <v>322</v>
      </c>
      <c r="H303" t="s">
        <v>1684</v>
      </c>
      <c r="I303" t="s">
        <v>1685</v>
      </c>
      <c r="J303" t="s">
        <v>657</v>
      </c>
      <c r="K303" t="s">
        <v>973</v>
      </c>
      <c r="L303" t="s">
        <v>322</v>
      </c>
      <c r="M303" s="434">
        <v>44326</v>
      </c>
      <c r="N303" t="s">
        <v>328</v>
      </c>
      <c r="O303" s="434">
        <v>45422</v>
      </c>
      <c r="P303" s="434"/>
      <c r="Q303" s="408">
        <v>44286</v>
      </c>
      <c r="R303" t="s">
        <v>258</v>
      </c>
      <c r="S303" t="s">
        <v>328</v>
      </c>
      <c r="T303" t="s">
        <v>328</v>
      </c>
      <c r="U303" t="s">
        <v>328</v>
      </c>
      <c r="V303" s="408"/>
      <c r="W303" t="s">
        <v>329</v>
      </c>
      <c r="X303" t="s">
        <v>321</v>
      </c>
      <c r="Y303" t="s">
        <v>328</v>
      </c>
      <c r="AA303" t="s">
        <v>328</v>
      </c>
      <c r="AB303" s="408"/>
      <c r="AD303" t="s">
        <v>328</v>
      </c>
      <c r="AF303" t="s">
        <v>328</v>
      </c>
      <c r="AG303" s="408"/>
      <c r="AH303" t="s">
        <v>328</v>
      </c>
      <c r="AI303" s="408"/>
      <c r="AJ303" s="408"/>
      <c r="AK303" t="s">
        <v>328</v>
      </c>
      <c r="AL303" s="408"/>
      <c r="AM303" s="408"/>
      <c r="AN303" t="s">
        <v>328</v>
      </c>
      <c r="AP303" t="s">
        <v>328</v>
      </c>
      <c r="AQ303" t="s">
        <v>328</v>
      </c>
      <c r="AR303" t="s">
        <v>258</v>
      </c>
    </row>
    <row r="304" spans="1:44">
      <c r="A304" t="s">
        <v>1672</v>
      </c>
      <c r="B304" t="s">
        <v>73</v>
      </c>
      <c r="C304" t="s">
        <v>339</v>
      </c>
      <c r="D304" t="s">
        <v>1686</v>
      </c>
      <c r="E304" t="s">
        <v>1687</v>
      </c>
      <c r="F304" t="s">
        <v>321</v>
      </c>
      <c r="G304" t="s">
        <v>322</v>
      </c>
      <c r="H304" t="s">
        <v>328</v>
      </c>
      <c r="I304" t="s">
        <v>1688</v>
      </c>
      <c r="J304" t="s">
        <v>657</v>
      </c>
      <c r="K304" t="s">
        <v>973</v>
      </c>
      <c r="L304" t="s">
        <v>322</v>
      </c>
      <c r="M304" s="434">
        <v>44348</v>
      </c>
      <c r="N304" t="s">
        <v>337</v>
      </c>
      <c r="O304" s="434">
        <v>45444</v>
      </c>
      <c r="P304" s="434"/>
      <c r="Q304" s="408">
        <v>44206</v>
      </c>
      <c r="R304" t="s">
        <v>258</v>
      </c>
      <c r="S304" t="s">
        <v>328</v>
      </c>
      <c r="T304" t="s">
        <v>328</v>
      </c>
      <c r="U304" t="s">
        <v>328</v>
      </c>
      <c r="V304" s="408"/>
      <c r="W304" t="s">
        <v>329</v>
      </c>
      <c r="X304" t="s">
        <v>321</v>
      </c>
      <c r="Y304" t="s">
        <v>328</v>
      </c>
      <c r="AA304" t="s">
        <v>328</v>
      </c>
      <c r="AB304" s="408"/>
      <c r="AD304" t="s">
        <v>328</v>
      </c>
      <c r="AF304" t="s">
        <v>328</v>
      </c>
      <c r="AG304" s="408"/>
      <c r="AH304" t="s">
        <v>328</v>
      </c>
      <c r="AI304" s="408"/>
      <c r="AJ304" s="408"/>
      <c r="AK304" t="s">
        <v>328</v>
      </c>
      <c r="AL304" s="408"/>
      <c r="AM304" s="408"/>
      <c r="AN304" t="s">
        <v>328</v>
      </c>
      <c r="AP304" t="s">
        <v>328</v>
      </c>
      <c r="AQ304" t="s">
        <v>328</v>
      </c>
      <c r="AR304" t="s">
        <v>258</v>
      </c>
    </row>
    <row r="305" spans="1:44">
      <c r="A305" t="s">
        <v>1290</v>
      </c>
      <c r="B305" t="s">
        <v>73</v>
      </c>
      <c r="C305" t="s">
        <v>405</v>
      </c>
      <c r="D305" t="s">
        <v>1689</v>
      </c>
      <c r="E305" t="s">
        <v>1690</v>
      </c>
      <c r="F305" t="s">
        <v>321</v>
      </c>
      <c r="G305" t="s">
        <v>322</v>
      </c>
      <c r="H305" t="s">
        <v>328</v>
      </c>
      <c r="I305" t="s">
        <v>1691</v>
      </c>
      <c r="J305" t="s">
        <v>657</v>
      </c>
      <c r="K305" t="s">
        <v>973</v>
      </c>
      <c r="L305" t="s">
        <v>322</v>
      </c>
      <c r="M305" s="434">
        <v>44424</v>
      </c>
      <c r="N305" t="s">
        <v>337</v>
      </c>
      <c r="O305" s="434">
        <v>45520</v>
      </c>
      <c r="P305" s="434"/>
      <c r="Q305" s="408">
        <v>44411</v>
      </c>
      <c r="R305" t="s">
        <v>258</v>
      </c>
      <c r="S305" t="s">
        <v>328</v>
      </c>
      <c r="T305" t="s">
        <v>328</v>
      </c>
      <c r="U305" t="s">
        <v>328</v>
      </c>
      <c r="V305" s="408"/>
      <c r="W305" t="s">
        <v>329</v>
      </c>
      <c r="X305" t="s">
        <v>321</v>
      </c>
      <c r="Y305" t="s">
        <v>328</v>
      </c>
      <c r="AA305" t="s">
        <v>328</v>
      </c>
      <c r="AB305" s="408"/>
      <c r="AD305" t="s">
        <v>328</v>
      </c>
      <c r="AF305" t="s">
        <v>328</v>
      </c>
      <c r="AG305" s="408"/>
      <c r="AH305" t="s">
        <v>328</v>
      </c>
      <c r="AI305" s="408"/>
      <c r="AJ305" s="408"/>
      <c r="AK305" t="s">
        <v>328</v>
      </c>
      <c r="AL305" s="408"/>
      <c r="AM305" s="408"/>
      <c r="AN305" t="s">
        <v>328</v>
      </c>
      <c r="AP305" t="s">
        <v>328</v>
      </c>
      <c r="AQ305" t="s">
        <v>328</v>
      </c>
      <c r="AR305" t="s">
        <v>258</v>
      </c>
    </row>
    <row r="306" spans="1:44">
      <c r="A306" t="s">
        <v>440</v>
      </c>
      <c r="B306" t="s">
        <v>73</v>
      </c>
      <c r="C306" t="s">
        <v>318</v>
      </c>
      <c r="D306" t="s">
        <v>1692</v>
      </c>
      <c r="E306" t="s">
        <v>1693</v>
      </c>
      <c r="F306" t="s">
        <v>321</v>
      </c>
      <c r="G306" t="s">
        <v>322</v>
      </c>
      <c r="H306" t="s">
        <v>1026</v>
      </c>
      <c r="I306" t="s">
        <v>675</v>
      </c>
      <c r="J306" t="s">
        <v>657</v>
      </c>
      <c r="K306" t="s">
        <v>683</v>
      </c>
      <c r="L306" t="s">
        <v>322</v>
      </c>
      <c r="M306" s="434">
        <v>44197</v>
      </c>
      <c r="N306" t="s">
        <v>923</v>
      </c>
      <c r="O306" s="434">
        <v>45291</v>
      </c>
      <c r="P306" s="434"/>
      <c r="Q306" s="408">
        <v>44075</v>
      </c>
      <c r="R306" t="s">
        <v>258</v>
      </c>
      <c r="S306" t="s">
        <v>328</v>
      </c>
      <c r="T306" t="s">
        <v>328</v>
      </c>
      <c r="U306" t="s">
        <v>328</v>
      </c>
      <c r="V306" s="408"/>
      <c r="W306" t="s">
        <v>329</v>
      </c>
      <c r="X306" t="s">
        <v>321</v>
      </c>
      <c r="Y306" t="s">
        <v>328</v>
      </c>
      <c r="AA306" t="s">
        <v>328</v>
      </c>
      <c r="AB306" s="408"/>
      <c r="AD306" t="s">
        <v>328</v>
      </c>
      <c r="AF306" t="s">
        <v>328</v>
      </c>
      <c r="AG306" s="408"/>
      <c r="AH306" t="s">
        <v>328</v>
      </c>
      <c r="AI306" s="408"/>
      <c r="AJ306" s="408"/>
      <c r="AK306" t="s">
        <v>328</v>
      </c>
      <c r="AL306" s="408"/>
      <c r="AM306" s="408"/>
      <c r="AN306" t="s">
        <v>328</v>
      </c>
      <c r="AP306" t="s">
        <v>328</v>
      </c>
      <c r="AQ306" t="s">
        <v>328</v>
      </c>
      <c r="AR306" t="s">
        <v>258</v>
      </c>
    </row>
    <row r="307" spans="1:44">
      <c r="A307" t="s">
        <v>544</v>
      </c>
      <c r="B307" t="s">
        <v>73</v>
      </c>
      <c r="C307" t="s">
        <v>318</v>
      </c>
      <c r="D307" t="s">
        <v>1694</v>
      </c>
      <c r="E307" t="s">
        <v>328</v>
      </c>
      <c r="F307" t="s">
        <v>321</v>
      </c>
      <c r="G307" t="s">
        <v>322</v>
      </c>
      <c r="H307" t="s">
        <v>1026</v>
      </c>
      <c r="I307" t="s">
        <v>1648</v>
      </c>
      <c r="J307" t="s">
        <v>657</v>
      </c>
      <c r="K307" t="s">
        <v>1520</v>
      </c>
      <c r="L307" t="s">
        <v>322</v>
      </c>
      <c r="M307" s="434">
        <v>44197</v>
      </c>
      <c r="N307" t="s">
        <v>923</v>
      </c>
      <c r="O307" s="434">
        <v>45473</v>
      </c>
      <c r="P307" s="434"/>
      <c r="Q307" s="408">
        <v>44075</v>
      </c>
      <c r="R307" t="s">
        <v>258</v>
      </c>
      <c r="S307" t="s">
        <v>328</v>
      </c>
      <c r="T307" t="s">
        <v>328</v>
      </c>
      <c r="U307" t="s">
        <v>328</v>
      </c>
      <c r="V307" s="408"/>
      <c r="W307" t="s">
        <v>329</v>
      </c>
      <c r="X307" t="s">
        <v>321</v>
      </c>
      <c r="Y307" t="s">
        <v>328</v>
      </c>
      <c r="AA307" t="s">
        <v>328</v>
      </c>
      <c r="AB307" s="408"/>
      <c r="AD307" t="s">
        <v>328</v>
      </c>
      <c r="AF307" t="s">
        <v>328</v>
      </c>
      <c r="AG307" s="408"/>
      <c r="AH307" t="s">
        <v>328</v>
      </c>
      <c r="AI307" s="408"/>
      <c r="AJ307" s="408"/>
      <c r="AK307" t="s">
        <v>328</v>
      </c>
      <c r="AL307" s="408"/>
      <c r="AM307" s="408"/>
      <c r="AN307" t="s">
        <v>328</v>
      </c>
      <c r="AP307" t="s">
        <v>328</v>
      </c>
      <c r="AQ307" t="s">
        <v>328</v>
      </c>
      <c r="AR307" t="s">
        <v>258</v>
      </c>
    </row>
    <row r="308" spans="1:44">
      <c r="A308" t="s">
        <v>615</v>
      </c>
      <c r="B308" t="s">
        <v>73</v>
      </c>
      <c r="C308" t="s">
        <v>318</v>
      </c>
      <c r="D308" t="s">
        <v>1695</v>
      </c>
      <c r="E308" t="s">
        <v>1696</v>
      </c>
      <c r="F308" t="s">
        <v>321</v>
      </c>
      <c r="G308" t="s">
        <v>322</v>
      </c>
      <c r="H308" t="s">
        <v>1697</v>
      </c>
      <c r="I308" t="s">
        <v>1648</v>
      </c>
      <c r="J308" t="s">
        <v>657</v>
      </c>
      <c r="K308" t="s">
        <v>1520</v>
      </c>
      <c r="L308" t="s">
        <v>322</v>
      </c>
      <c r="M308" s="434">
        <v>44197</v>
      </c>
      <c r="N308" t="s">
        <v>923</v>
      </c>
      <c r="O308" s="434">
        <v>45292</v>
      </c>
      <c r="P308" s="434">
        <v>45473</v>
      </c>
      <c r="Q308" s="408">
        <v>44182</v>
      </c>
      <c r="R308" t="s">
        <v>258</v>
      </c>
      <c r="S308" t="s">
        <v>1696</v>
      </c>
      <c r="T308" t="s">
        <v>1696</v>
      </c>
      <c r="U308" t="s">
        <v>328</v>
      </c>
      <c r="V308" s="408"/>
      <c r="W308" t="s">
        <v>329</v>
      </c>
      <c r="X308" t="s">
        <v>321</v>
      </c>
      <c r="Y308" t="s">
        <v>328</v>
      </c>
      <c r="AA308" t="s">
        <v>328</v>
      </c>
      <c r="AB308" s="408"/>
      <c r="AD308" t="s">
        <v>328</v>
      </c>
      <c r="AF308" t="s">
        <v>328</v>
      </c>
      <c r="AG308" s="408"/>
      <c r="AH308" t="s">
        <v>328</v>
      </c>
      <c r="AI308" s="408"/>
      <c r="AJ308" s="408"/>
      <c r="AK308" t="s">
        <v>328</v>
      </c>
      <c r="AL308" s="408"/>
      <c r="AM308" s="408"/>
      <c r="AN308" t="s">
        <v>328</v>
      </c>
      <c r="AP308" t="s">
        <v>328</v>
      </c>
      <c r="AQ308" t="s">
        <v>328</v>
      </c>
      <c r="AR308" t="s">
        <v>258</v>
      </c>
    </row>
    <row r="309" spans="1:44">
      <c r="A309" t="s">
        <v>581</v>
      </c>
      <c r="B309" t="s">
        <v>73</v>
      </c>
      <c r="C309" t="s">
        <v>318</v>
      </c>
      <c r="D309" t="s">
        <v>1698</v>
      </c>
      <c r="E309" t="s">
        <v>1699</v>
      </c>
      <c r="F309" t="s">
        <v>321</v>
      </c>
      <c r="G309" t="s">
        <v>322</v>
      </c>
      <c r="H309" t="s">
        <v>328</v>
      </c>
      <c r="I309" t="s">
        <v>1700</v>
      </c>
      <c r="J309" t="s">
        <v>657</v>
      </c>
      <c r="K309" t="s">
        <v>973</v>
      </c>
      <c r="L309" t="s">
        <v>322</v>
      </c>
      <c r="M309" s="434">
        <v>44232</v>
      </c>
      <c r="N309" t="s">
        <v>327</v>
      </c>
      <c r="O309" s="434">
        <v>45327</v>
      </c>
      <c r="P309" s="434"/>
      <c r="Q309" s="408">
        <v>44182</v>
      </c>
      <c r="R309" t="s">
        <v>258</v>
      </c>
      <c r="S309" t="s">
        <v>1699</v>
      </c>
      <c r="T309" t="s">
        <v>1701</v>
      </c>
      <c r="U309" t="s">
        <v>328</v>
      </c>
      <c r="V309" s="408"/>
      <c r="W309" t="s">
        <v>329</v>
      </c>
      <c r="X309" t="s">
        <v>321</v>
      </c>
      <c r="Y309" t="s">
        <v>328</v>
      </c>
      <c r="AA309" t="s">
        <v>328</v>
      </c>
      <c r="AB309" s="408"/>
      <c r="AD309" t="s">
        <v>328</v>
      </c>
      <c r="AF309" t="s">
        <v>328</v>
      </c>
      <c r="AG309" s="408"/>
      <c r="AH309" t="s">
        <v>328</v>
      </c>
      <c r="AI309" s="408"/>
      <c r="AJ309" s="408"/>
      <c r="AK309" t="s">
        <v>328</v>
      </c>
      <c r="AL309" s="408"/>
      <c r="AM309" s="408"/>
      <c r="AN309" t="s">
        <v>328</v>
      </c>
      <c r="AP309" t="s">
        <v>328</v>
      </c>
      <c r="AQ309" t="s">
        <v>328</v>
      </c>
      <c r="AR309" t="s">
        <v>258</v>
      </c>
    </row>
    <row r="310" spans="1:44">
      <c r="A310" t="s">
        <v>544</v>
      </c>
      <c r="B310" t="s">
        <v>73</v>
      </c>
      <c r="C310" t="s">
        <v>318</v>
      </c>
      <c r="D310" t="s">
        <v>1702</v>
      </c>
      <c r="E310" t="s">
        <v>1703</v>
      </c>
      <c r="F310" t="s">
        <v>258</v>
      </c>
      <c r="G310" t="s">
        <v>322</v>
      </c>
      <c r="H310" t="s">
        <v>1704</v>
      </c>
      <c r="I310" t="s">
        <v>1705</v>
      </c>
      <c r="J310" t="s">
        <v>657</v>
      </c>
      <c r="K310" t="s">
        <v>1706</v>
      </c>
      <c r="L310" t="s">
        <v>322</v>
      </c>
      <c r="M310" s="434">
        <v>43831</v>
      </c>
      <c r="N310" t="s">
        <v>327</v>
      </c>
      <c r="O310" s="434">
        <v>45474</v>
      </c>
      <c r="P310" s="434"/>
      <c r="Q310" s="408"/>
      <c r="R310" t="s">
        <v>258</v>
      </c>
      <c r="S310" t="s">
        <v>1707</v>
      </c>
      <c r="T310" t="s">
        <v>1708</v>
      </c>
      <c r="U310" t="s">
        <v>328</v>
      </c>
      <c r="V310" s="408"/>
      <c r="W310" t="s">
        <v>329</v>
      </c>
      <c r="X310" t="s">
        <v>321</v>
      </c>
      <c r="Y310" t="s">
        <v>328</v>
      </c>
      <c r="AA310" t="s">
        <v>328</v>
      </c>
      <c r="AB310" s="408"/>
      <c r="AD310" t="s">
        <v>328</v>
      </c>
      <c r="AF310" t="s">
        <v>328</v>
      </c>
      <c r="AG310" s="408"/>
      <c r="AH310" t="s">
        <v>328</v>
      </c>
      <c r="AI310" s="408"/>
      <c r="AJ310" s="408"/>
      <c r="AK310" t="s">
        <v>328</v>
      </c>
      <c r="AL310" s="408"/>
      <c r="AM310" s="408"/>
      <c r="AN310" t="s">
        <v>328</v>
      </c>
      <c r="AP310" t="s">
        <v>328</v>
      </c>
      <c r="AQ310" t="s">
        <v>328</v>
      </c>
      <c r="AR310" t="s">
        <v>258</v>
      </c>
    </row>
    <row r="311" spans="1:44">
      <c r="A311" t="s">
        <v>434</v>
      </c>
      <c r="B311" t="s">
        <v>73</v>
      </c>
      <c r="C311" t="s">
        <v>318</v>
      </c>
      <c r="D311" t="s">
        <v>1709</v>
      </c>
      <c r="E311" t="s">
        <v>1710</v>
      </c>
      <c r="F311" t="s">
        <v>321</v>
      </c>
      <c r="G311" t="s">
        <v>322</v>
      </c>
      <c r="H311" t="s">
        <v>1711</v>
      </c>
      <c r="I311" t="s">
        <v>1712</v>
      </c>
      <c r="J311" t="s">
        <v>657</v>
      </c>
      <c r="K311" t="s">
        <v>1713</v>
      </c>
      <c r="L311" t="s">
        <v>322</v>
      </c>
      <c r="M311" s="434">
        <v>44197</v>
      </c>
      <c r="N311" t="s">
        <v>327</v>
      </c>
      <c r="O311" s="434">
        <v>45373</v>
      </c>
      <c r="P311" s="434"/>
      <c r="Q311" s="408">
        <v>44169</v>
      </c>
      <c r="R311" t="s">
        <v>258</v>
      </c>
      <c r="S311" t="s">
        <v>1714</v>
      </c>
      <c r="T311" t="s">
        <v>1714</v>
      </c>
      <c r="U311" t="s">
        <v>328</v>
      </c>
      <c r="V311" s="408"/>
      <c r="W311" t="s">
        <v>329</v>
      </c>
      <c r="X311" t="s">
        <v>321</v>
      </c>
      <c r="Y311" t="s">
        <v>328</v>
      </c>
      <c r="AA311" t="s">
        <v>328</v>
      </c>
      <c r="AB311" s="408"/>
      <c r="AD311" t="s">
        <v>328</v>
      </c>
      <c r="AF311" t="s">
        <v>328</v>
      </c>
      <c r="AG311" s="408"/>
      <c r="AH311" t="s">
        <v>328</v>
      </c>
      <c r="AI311" s="408"/>
      <c r="AJ311" s="408"/>
      <c r="AK311" t="s">
        <v>328</v>
      </c>
      <c r="AL311" s="408"/>
      <c r="AM311" s="408"/>
      <c r="AN311" t="s">
        <v>328</v>
      </c>
      <c r="AP311" t="s">
        <v>328</v>
      </c>
      <c r="AQ311" t="s">
        <v>328</v>
      </c>
      <c r="AR311" t="s">
        <v>258</v>
      </c>
    </row>
    <row r="312" spans="1:44">
      <c r="A312" t="s">
        <v>316</v>
      </c>
      <c r="B312" t="s">
        <v>317</v>
      </c>
      <c r="C312" t="s">
        <v>318</v>
      </c>
      <c r="D312" t="s">
        <v>1715</v>
      </c>
      <c r="E312" t="s">
        <v>1716</v>
      </c>
      <c r="F312" t="s">
        <v>321</v>
      </c>
      <c r="G312" t="s">
        <v>322</v>
      </c>
      <c r="H312" t="s">
        <v>328</v>
      </c>
      <c r="I312" t="s">
        <v>1515</v>
      </c>
      <c r="J312" t="s">
        <v>657</v>
      </c>
      <c r="K312" t="s">
        <v>1019</v>
      </c>
      <c r="L312" t="s">
        <v>322</v>
      </c>
      <c r="M312" s="434">
        <v>44562</v>
      </c>
      <c r="N312" t="s">
        <v>337</v>
      </c>
      <c r="O312" s="434">
        <v>45292</v>
      </c>
      <c r="P312" s="434"/>
      <c r="Q312" s="408">
        <v>44508</v>
      </c>
      <c r="R312" t="s">
        <v>258</v>
      </c>
      <c r="S312" t="s">
        <v>328</v>
      </c>
      <c r="T312" t="s">
        <v>328</v>
      </c>
      <c r="U312" t="s">
        <v>328</v>
      </c>
      <c r="V312" s="408"/>
      <c r="W312" t="s">
        <v>329</v>
      </c>
      <c r="X312" t="s">
        <v>321</v>
      </c>
      <c r="Y312" t="s">
        <v>328</v>
      </c>
      <c r="AA312" t="s">
        <v>328</v>
      </c>
      <c r="AB312" s="408"/>
      <c r="AD312" t="s">
        <v>328</v>
      </c>
      <c r="AF312" t="s">
        <v>328</v>
      </c>
      <c r="AG312" s="408"/>
      <c r="AH312" t="s">
        <v>328</v>
      </c>
      <c r="AI312" s="408"/>
      <c r="AJ312" s="408"/>
      <c r="AK312" t="s">
        <v>328</v>
      </c>
      <c r="AL312" s="408"/>
      <c r="AM312" s="408"/>
      <c r="AN312" t="s">
        <v>328</v>
      </c>
      <c r="AP312" t="s">
        <v>328</v>
      </c>
      <c r="AQ312" t="s">
        <v>328</v>
      </c>
      <c r="AR312" t="s">
        <v>258</v>
      </c>
    </row>
    <row r="313" spans="1:44">
      <c r="A313" t="s">
        <v>316</v>
      </c>
      <c r="B313" t="s">
        <v>317</v>
      </c>
      <c r="C313" t="s">
        <v>405</v>
      </c>
      <c r="D313" t="s">
        <v>1717</v>
      </c>
      <c r="E313" t="s">
        <v>1718</v>
      </c>
      <c r="F313" t="s">
        <v>258</v>
      </c>
      <c r="G313" t="s">
        <v>322</v>
      </c>
      <c r="H313" t="s">
        <v>328</v>
      </c>
      <c r="I313" t="s">
        <v>1515</v>
      </c>
      <c r="J313" t="s">
        <v>657</v>
      </c>
      <c r="K313" t="s">
        <v>1019</v>
      </c>
      <c r="L313" t="s">
        <v>322</v>
      </c>
      <c r="M313" s="434">
        <v>44562</v>
      </c>
      <c r="N313" t="s">
        <v>337</v>
      </c>
      <c r="O313" s="434">
        <v>45292</v>
      </c>
      <c r="P313" s="434"/>
      <c r="Q313" s="408">
        <v>44508</v>
      </c>
      <c r="R313" t="s">
        <v>258</v>
      </c>
      <c r="S313" t="s">
        <v>328</v>
      </c>
      <c r="T313" t="s">
        <v>328</v>
      </c>
      <c r="U313" t="s">
        <v>328</v>
      </c>
      <c r="V313" s="408"/>
      <c r="W313" t="s">
        <v>329</v>
      </c>
      <c r="X313" t="s">
        <v>321</v>
      </c>
      <c r="Y313" t="s">
        <v>328</v>
      </c>
      <c r="AA313" t="s">
        <v>328</v>
      </c>
      <c r="AB313" s="408"/>
      <c r="AD313" t="s">
        <v>328</v>
      </c>
      <c r="AF313" t="s">
        <v>328</v>
      </c>
      <c r="AG313" s="408"/>
      <c r="AH313" t="s">
        <v>328</v>
      </c>
      <c r="AI313" s="408"/>
      <c r="AJ313" s="408"/>
      <c r="AK313" t="s">
        <v>328</v>
      </c>
      <c r="AL313" s="408"/>
      <c r="AM313" s="408"/>
      <c r="AN313" t="s">
        <v>328</v>
      </c>
      <c r="AP313" t="s">
        <v>328</v>
      </c>
      <c r="AQ313" t="s">
        <v>328</v>
      </c>
      <c r="AR313" t="s">
        <v>258</v>
      </c>
    </row>
    <row r="314" spans="1:44">
      <c r="A314" t="s">
        <v>316</v>
      </c>
      <c r="B314" t="s">
        <v>317</v>
      </c>
      <c r="C314" t="s">
        <v>1719</v>
      </c>
      <c r="D314" t="s">
        <v>1720</v>
      </c>
      <c r="E314" t="s">
        <v>1721</v>
      </c>
      <c r="F314" t="s">
        <v>321</v>
      </c>
      <c r="G314" t="s">
        <v>322</v>
      </c>
      <c r="H314" t="s">
        <v>328</v>
      </c>
      <c r="I314" t="s">
        <v>1722</v>
      </c>
      <c r="J314" t="s">
        <v>325</v>
      </c>
      <c r="K314" t="s">
        <v>374</v>
      </c>
      <c r="L314" t="s">
        <v>322</v>
      </c>
      <c r="M314" s="434">
        <v>44615</v>
      </c>
      <c r="N314" t="s">
        <v>337</v>
      </c>
      <c r="O314" s="434">
        <v>44796</v>
      </c>
      <c r="P314" s="434"/>
      <c r="Q314" s="408">
        <v>44526</v>
      </c>
      <c r="R314" t="s">
        <v>258</v>
      </c>
      <c r="S314" t="s">
        <v>328</v>
      </c>
      <c r="T314" t="s">
        <v>328</v>
      </c>
      <c r="U314" t="s">
        <v>328</v>
      </c>
      <c r="V314" s="408"/>
      <c r="W314" t="s">
        <v>329</v>
      </c>
      <c r="X314" t="s">
        <v>321</v>
      </c>
      <c r="Y314" t="s">
        <v>328</v>
      </c>
      <c r="AA314" t="s">
        <v>328</v>
      </c>
      <c r="AB314" s="408"/>
      <c r="AD314" t="s">
        <v>328</v>
      </c>
      <c r="AF314" t="s">
        <v>328</v>
      </c>
      <c r="AG314" s="408"/>
      <c r="AH314" t="s">
        <v>328</v>
      </c>
      <c r="AI314" s="408"/>
      <c r="AJ314" s="408"/>
      <c r="AK314" t="s">
        <v>328</v>
      </c>
      <c r="AL314" s="408"/>
      <c r="AM314" s="408"/>
      <c r="AN314" t="s">
        <v>328</v>
      </c>
      <c r="AP314" t="s">
        <v>328</v>
      </c>
      <c r="AQ314" t="s">
        <v>328</v>
      </c>
      <c r="AR314" t="s">
        <v>258</v>
      </c>
    </row>
    <row r="315" spans="1:44">
      <c r="A315" t="s">
        <v>316</v>
      </c>
      <c r="B315" t="s">
        <v>317</v>
      </c>
      <c r="C315" t="s">
        <v>1723</v>
      </c>
      <c r="D315" t="s">
        <v>1724</v>
      </c>
      <c r="E315" t="s">
        <v>1725</v>
      </c>
      <c r="F315" t="s">
        <v>321</v>
      </c>
      <c r="G315" t="s">
        <v>322</v>
      </c>
      <c r="H315" t="s">
        <v>328</v>
      </c>
      <c r="I315" t="s">
        <v>1726</v>
      </c>
      <c r="J315" t="s">
        <v>657</v>
      </c>
      <c r="K315" t="s">
        <v>522</v>
      </c>
      <c r="L315" t="s">
        <v>322</v>
      </c>
      <c r="M315" s="434">
        <v>44588</v>
      </c>
      <c r="N315" t="s">
        <v>337</v>
      </c>
      <c r="O315" s="434">
        <v>44953</v>
      </c>
      <c r="P315" s="434"/>
      <c r="Q315" s="408">
        <v>44512</v>
      </c>
      <c r="R315" t="s">
        <v>258</v>
      </c>
      <c r="S315" t="s">
        <v>328</v>
      </c>
      <c r="T315" t="s">
        <v>328</v>
      </c>
      <c r="U315" t="s">
        <v>328</v>
      </c>
      <c r="V315" s="408"/>
      <c r="W315" t="s">
        <v>329</v>
      </c>
      <c r="X315" t="s">
        <v>321</v>
      </c>
      <c r="Y315" t="s">
        <v>328</v>
      </c>
      <c r="AA315" t="s">
        <v>328</v>
      </c>
      <c r="AB315" s="408"/>
      <c r="AD315" t="s">
        <v>328</v>
      </c>
      <c r="AF315" t="s">
        <v>328</v>
      </c>
      <c r="AG315" s="408"/>
      <c r="AH315" t="s">
        <v>328</v>
      </c>
      <c r="AI315" s="408"/>
      <c r="AJ315" s="408"/>
      <c r="AK315" t="s">
        <v>328</v>
      </c>
      <c r="AL315" s="408"/>
      <c r="AM315" s="408"/>
      <c r="AN315" t="s">
        <v>328</v>
      </c>
      <c r="AP315" t="s">
        <v>328</v>
      </c>
      <c r="AQ315" t="s">
        <v>328</v>
      </c>
      <c r="AR315" t="s">
        <v>258</v>
      </c>
    </row>
    <row r="316" spans="1:44">
      <c r="A316" t="s">
        <v>316</v>
      </c>
      <c r="B316" t="s">
        <v>317</v>
      </c>
      <c r="C316" t="s">
        <v>1727</v>
      </c>
      <c r="D316" t="s">
        <v>1728</v>
      </c>
      <c r="E316" t="s">
        <v>1729</v>
      </c>
      <c r="F316" t="s">
        <v>321</v>
      </c>
      <c r="G316" t="s">
        <v>322</v>
      </c>
      <c r="H316" t="s">
        <v>328</v>
      </c>
      <c r="I316" t="s">
        <v>1730</v>
      </c>
      <c r="J316" t="s">
        <v>657</v>
      </c>
      <c r="K316" t="s">
        <v>1019</v>
      </c>
      <c r="L316" t="s">
        <v>322</v>
      </c>
      <c r="M316" s="434">
        <v>44578</v>
      </c>
      <c r="N316" t="s">
        <v>328</v>
      </c>
      <c r="O316" s="434">
        <v>45308</v>
      </c>
      <c r="P316" s="434"/>
      <c r="Q316" s="408">
        <v>44498</v>
      </c>
      <c r="R316" t="s">
        <v>258</v>
      </c>
      <c r="S316" t="s">
        <v>328</v>
      </c>
      <c r="T316" t="s">
        <v>328</v>
      </c>
      <c r="U316" t="s">
        <v>328</v>
      </c>
      <c r="V316" s="408"/>
      <c r="W316" t="s">
        <v>329</v>
      </c>
      <c r="X316" t="s">
        <v>321</v>
      </c>
      <c r="Y316" t="s">
        <v>328</v>
      </c>
      <c r="AA316" t="s">
        <v>328</v>
      </c>
      <c r="AB316" s="408"/>
      <c r="AD316" t="s">
        <v>328</v>
      </c>
      <c r="AF316" t="s">
        <v>328</v>
      </c>
      <c r="AG316" s="408"/>
      <c r="AH316" t="s">
        <v>328</v>
      </c>
      <c r="AI316" s="408"/>
      <c r="AJ316" s="408"/>
      <c r="AK316" t="s">
        <v>328</v>
      </c>
      <c r="AL316" s="408"/>
      <c r="AM316" s="408"/>
      <c r="AN316" t="s">
        <v>328</v>
      </c>
      <c r="AP316" t="s">
        <v>328</v>
      </c>
      <c r="AQ316" t="s">
        <v>328</v>
      </c>
      <c r="AR316" t="s">
        <v>258</v>
      </c>
    </row>
    <row r="317" spans="1:44">
      <c r="A317" t="s">
        <v>316</v>
      </c>
      <c r="B317" t="s">
        <v>317</v>
      </c>
      <c r="C317" t="s">
        <v>465</v>
      </c>
      <c r="D317" t="s">
        <v>1731</v>
      </c>
      <c r="E317" t="s">
        <v>1732</v>
      </c>
      <c r="F317" t="s">
        <v>321</v>
      </c>
      <c r="G317" t="s">
        <v>322</v>
      </c>
      <c r="H317" t="s">
        <v>328</v>
      </c>
      <c r="I317" t="s">
        <v>1733</v>
      </c>
      <c r="J317" t="s">
        <v>325</v>
      </c>
      <c r="K317" t="s">
        <v>394</v>
      </c>
      <c r="L317" t="s">
        <v>322</v>
      </c>
      <c r="M317" s="434">
        <v>44579</v>
      </c>
      <c r="N317" t="s">
        <v>328</v>
      </c>
      <c r="O317" s="434">
        <v>44790</v>
      </c>
      <c r="P317" s="434"/>
      <c r="Q317" s="408">
        <v>44511</v>
      </c>
      <c r="R317" t="s">
        <v>258</v>
      </c>
      <c r="S317" t="s">
        <v>328</v>
      </c>
      <c r="T317" t="s">
        <v>328</v>
      </c>
      <c r="U317" t="s">
        <v>328</v>
      </c>
      <c r="V317" s="408"/>
      <c r="W317" t="s">
        <v>329</v>
      </c>
      <c r="X317" t="s">
        <v>321</v>
      </c>
      <c r="Y317" t="s">
        <v>328</v>
      </c>
      <c r="AA317" t="s">
        <v>328</v>
      </c>
      <c r="AB317" s="408"/>
      <c r="AD317" t="s">
        <v>328</v>
      </c>
      <c r="AF317" t="s">
        <v>328</v>
      </c>
      <c r="AG317" s="408"/>
      <c r="AH317" t="s">
        <v>328</v>
      </c>
      <c r="AI317" s="408"/>
      <c r="AJ317" s="408"/>
      <c r="AK317" t="s">
        <v>328</v>
      </c>
      <c r="AL317" s="408"/>
      <c r="AM317" s="408"/>
      <c r="AN317" t="s">
        <v>328</v>
      </c>
      <c r="AP317" t="s">
        <v>328</v>
      </c>
      <c r="AQ317" t="s">
        <v>328</v>
      </c>
      <c r="AR317" t="s">
        <v>258</v>
      </c>
    </row>
    <row r="318" spans="1:44">
      <c r="A318" t="s">
        <v>316</v>
      </c>
      <c r="B318" t="s">
        <v>317</v>
      </c>
      <c r="C318" t="s">
        <v>1734</v>
      </c>
      <c r="D318" t="s">
        <v>1735</v>
      </c>
      <c r="E318" t="s">
        <v>1736</v>
      </c>
      <c r="F318" t="s">
        <v>321</v>
      </c>
      <c r="G318" t="s">
        <v>322</v>
      </c>
      <c r="H318" t="s">
        <v>328</v>
      </c>
      <c r="I318" t="s">
        <v>1737</v>
      </c>
      <c r="J318" t="s">
        <v>657</v>
      </c>
      <c r="K318" t="s">
        <v>522</v>
      </c>
      <c r="L318" t="s">
        <v>322</v>
      </c>
      <c r="M318" s="434">
        <v>44636</v>
      </c>
      <c r="N318" t="s">
        <v>337</v>
      </c>
      <c r="O318" s="434">
        <v>45001</v>
      </c>
      <c r="P318" s="434"/>
      <c r="Q318" s="408">
        <v>44511</v>
      </c>
      <c r="R318" t="s">
        <v>258</v>
      </c>
      <c r="S318" t="s">
        <v>328</v>
      </c>
      <c r="T318" t="s">
        <v>328</v>
      </c>
      <c r="U318" t="s">
        <v>328</v>
      </c>
      <c r="V318" s="408"/>
      <c r="W318" t="s">
        <v>329</v>
      </c>
      <c r="X318" t="s">
        <v>321</v>
      </c>
      <c r="Y318" t="s">
        <v>328</v>
      </c>
      <c r="AA318" t="s">
        <v>328</v>
      </c>
      <c r="AB318" s="408"/>
      <c r="AD318" t="s">
        <v>328</v>
      </c>
      <c r="AF318" t="s">
        <v>328</v>
      </c>
      <c r="AG318" s="408"/>
      <c r="AH318" t="s">
        <v>328</v>
      </c>
      <c r="AI318" s="408"/>
      <c r="AJ318" s="408"/>
      <c r="AK318" t="s">
        <v>328</v>
      </c>
      <c r="AL318" s="408"/>
      <c r="AM318" s="408"/>
      <c r="AN318" t="s">
        <v>328</v>
      </c>
      <c r="AP318" t="s">
        <v>328</v>
      </c>
      <c r="AQ318" t="s">
        <v>328</v>
      </c>
      <c r="AR318" t="s">
        <v>258</v>
      </c>
    </row>
    <row r="319" spans="1:44">
      <c r="A319" t="s">
        <v>316</v>
      </c>
      <c r="B319" t="s">
        <v>317</v>
      </c>
      <c r="C319" t="s">
        <v>1738</v>
      </c>
      <c r="D319" t="s">
        <v>1739</v>
      </c>
      <c r="E319" t="s">
        <v>1740</v>
      </c>
      <c r="F319" t="s">
        <v>321</v>
      </c>
      <c r="H319" t="s">
        <v>328</v>
      </c>
      <c r="I319" t="s">
        <v>1741</v>
      </c>
      <c r="J319" t="s">
        <v>657</v>
      </c>
      <c r="K319" t="s">
        <v>522</v>
      </c>
      <c r="L319" t="s">
        <v>322</v>
      </c>
      <c r="M319" s="434">
        <v>44670</v>
      </c>
      <c r="N319" t="s">
        <v>337</v>
      </c>
      <c r="O319" s="434">
        <v>45035</v>
      </c>
      <c r="P319" s="434"/>
      <c r="Q319" s="408">
        <v>44419</v>
      </c>
      <c r="R319" t="s">
        <v>258</v>
      </c>
      <c r="S319" t="s">
        <v>328</v>
      </c>
      <c r="T319" t="s">
        <v>328</v>
      </c>
      <c r="U319" t="s">
        <v>328</v>
      </c>
      <c r="V319" s="408"/>
      <c r="W319" t="s">
        <v>329</v>
      </c>
      <c r="X319" t="s">
        <v>321</v>
      </c>
      <c r="Y319" t="s">
        <v>328</v>
      </c>
      <c r="AA319" t="s">
        <v>328</v>
      </c>
      <c r="AB319" s="408"/>
      <c r="AD319" t="s">
        <v>328</v>
      </c>
      <c r="AF319" t="s">
        <v>328</v>
      </c>
      <c r="AG319" s="408"/>
      <c r="AH319" t="s">
        <v>328</v>
      </c>
      <c r="AI319" s="408"/>
      <c r="AJ319" s="408"/>
      <c r="AK319" t="s">
        <v>328</v>
      </c>
      <c r="AL319" s="408"/>
      <c r="AM319" s="408"/>
      <c r="AN319" t="s">
        <v>328</v>
      </c>
      <c r="AP319" t="s">
        <v>328</v>
      </c>
      <c r="AQ319" t="s">
        <v>328</v>
      </c>
      <c r="AR319" t="s">
        <v>258</v>
      </c>
    </row>
    <row r="320" spans="1:44">
      <c r="A320" t="s">
        <v>316</v>
      </c>
      <c r="B320" t="s">
        <v>317</v>
      </c>
      <c r="C320" t="s">
        <v>885</v>
      </c>
      <c r="D320" t="s">
        <v>1742</v>
      </c>
      <c r="E320" t="s">
        <v>1743</v>
      </c>
      <c r="F320" t="s">
        <v>321</v>
      </c>
      <c r="H320" t="s">
        <v>328</v>
      </c>
      <c r="I320" t="s">
        <v>1744</v>
      </c>
      <c r="J320" t="s">
        <v>657</v>
      </c>
      <c r="K320" t="s">
        <v>1315</v>
      </c>
      <c r="L320" t="s">
        <v>322</v>
      </c>
      <c r="M320" s="434">
        <v>44663</v>
      </c>
      <c r="N320" t="s">
        <v>337</v>
      </c>
      <c r="O320" s="434">
        <v>45119</v>
      </c>
      <c r="P320" s="434"/>
      <c r="Q320" s="408">
        <v>44508</v>
      </c>
      <c r="R320" t="s">
        <v>258</v>
      </c>
      <c r="S320" t="s">
        <v>328</v>
      </c>
      <c r="T320" t="s">
        <v>328</v>
      </c>
      <c r="U320" t="s">
        <v>328</v>
      </c>
      <c r="V320" s="408"/>
      <c r="W320" t="s">
        <v>329</v>
      </c>
      <c r="X320" t="s">
        <v>321</v>
      </c>
      <c r="Y320" t="s">
        <v>328</v>
      </c>
      <c r="AA320" t="s">
        <v>328</v>
      </c>
      <c r="AB320" s="408"/>
      <c r="AD320" t="s">
        <v>328</v>
      </c>
      <c r="AF320" t="s">
        <v>328</v>
      </c>
      <c r="AG320" s="408"/>
      <c r="AH320" t="s">
        <v>328</v>
      </c>
      <c r="AI320" s="408"/>
      <c r="AJ320" s="408"/>
      <c r="AK320" t="s">
        <v>328</v>
      </c>
      <c r="AL320" s="408"/>
      <c r="AM320" s="408"/>
      <c r="AN320" t="s">
        <v>328</v>
      </c>
      <c r="AP320" t="s">
        <v>328</v>
      </c>
      <c r="AQ320" t="s">
        <v>328</v>
      </c>
      <c r="AR320" t="s">
        <v>258</v>
      </c>
    </row>
    <row r="321" spans="1:44">
      <c r="A321" t="s">
        <v>316</v>
      </c>
      <c r="B321" t="s">
        <v>317</v>
      </c>
      <c r="C321" t="s">
        <v>465</v>
      </c>
      <c r="D321" t="s">
        <v>1745</v>
      </c>
      <c r="E321" t="s">
        <v>1746</v>
      </c>
      <c r="F321" t="s">
        <v>321</v>
      </c>
      <c r="G321" t="s">
        <v>322</v>
      </c>
      <c r="H321" t="s">
        <v>328</v>
      </c>
      <c r="I321" t="s">
        <v>1747</v>
      </c>
      <c r="J321" t="s">
        <v>657</v>
      </c>
      <c r="K321" t="s">
        <v>522</v>
      </c>
      <c r="L321" t="s">
        <v>322</v>
      </c>
      <c r="M321" s="434">
        <v>44661</v>
      </c>
      <c r="N321" t="s">
        <v>337</v>
      </c>
      <c r="O321" s="434">
        <v>45026</v>
      </c>
      <c r="P321" s="434"/>
      <c r="Q321" s="408">
        <v>44278</v>
      </c>
      <c r="R321" t="s">
        <v>258</v>
      </c>
      <c r="S321" t="s">
        <v>328</v>
      </c>
      <c r="T321" t="s">
        <v>328</v>
      </c>
      <c r="U321" t="s">
        <v>328</v>
      </c>
      <c r="V321" s="408"/>
      <c r="W321" t="s">
        <v>329</v>
      </c>
      <c r="X321" t="s">
        <v>321</v>
      </c>
      <c r="Y321" t="s">
        <v>328</v>
      </c>
      <c r="AA321" t="s">
        <v>328</v>
      </c>
      <c r="AB321" s="408"/>
      <c r="AD321" t="s">
        <v>328</v>
      </c>
      <c r="AF321" t="s">
        <v>328</v>
      </c>
      <c r="AG321" s="408"/>
      <c r="AH321" t="s">
        <v>328</v>
      </c>
      <c r="AI321" s="408"/>
      <c r="AJ321" s="408"/>
      <c r="AK321" t="s">
        <v>328</v>
      </c>
      <c r="AL321" s="408"/>
      <c r="AM321" s="408"/>
      <c r="AN321" t="s">
        <v>328</v>
      </c>
      <c r="AP321" t="s">
        <v>328</v>
      </c>
      <c r="AQ321" t="s">
        <v>328</v>
      </c>
      <c r="AR321" t="s">
        <v>258</v>
      </c>
    </row>
    <row r="322" spans="1:44">
      <c r="A322" t="s">
        <v>316</v>
      </c>
      <c r="B322" t="s">
        <v>317</v>
      </c>
      <c r="C322" t="s">
        <v>339</v>
      </c>
      <c r="D322" t="s">
        <v>1748</v>
      </c>
      <c r="E322" t="s">
        <v>1749</v>
      </c>
      <c r="F322" t="s">
        <v>321</v>
      </c>
      <c r="H322" t="s">
        <v>328</v>
      </c>
      <c r="I322" t="s">
        <v>1750</v>
      </c>
      <c r="J322" t="s">
        <v>657</v>
      </c>
      <c r="K322" t="s">
        <v>522</v>
      </c>
      <c r="M322" s="434">
        <v>44706</v>
      </c>
      <c r="N322" t="s">
        <v>337</v>
      </c>
      <c r="O322" s="434">
        <v>45071</v>
      </c>
      <c r="P322" s="434"/>
      <c r="Q322" s="408">
        <v>44662</v>
      </c>
      <c r="R322" t="s">
        <v>258</v>
      </c>
      <c r="S322" t="s">
        <v>328</v>
      </c>
      <c r="T322" t="s">
        <v>328</v>
      </c>
      <c r="U322" t="s">
        <v>328</v>
      </c>
      <c r="V322" s="408"/>
      <c r="W322" t="s">
        <v>329</v>
      </c>
      <c r="X322" t="s">
        <v>321</v>
      </c>
      <c r="Y322" t="s">
        <v>328</v>
      </c>
      <c r="AA322" t="s">
        <v>328</v>
      </c>
      <c r="AB322" s="408"/>
      <c r="AD322" t="s">
        <v>328</v>
      </c>
      <c r="AF322" t="s">
        <v>328</v>
      </c>
      <c r="AG322" s="408"/>
      <c r="AH322" t="s">
        <v>328</v>
      </c>
      <c r="AI322" s="408"/>
      <c r="AJ322" s="408"/>
      <c r="AK322" t="s">
        <v>328</v>
      </c>
      <c r="AL322" s="408"/>
      <c r="AM322" s="408"/>
      <c r="AN322" t="s">
        <v>328</v>
      </c>
      <c r="AP322" t="s">
        <v>328</v>
      </c>
      <c r="AQ322" t="s">
        <v>328</v>
      </c>
      <c r="AR322" t="s">
        <v>258</v>
      </c>
    </row>
    <row r="323" spans="1:44">
      <c r="A323" t="s">
        <v>316</v>
      </c>
      <c r="B323" t="s">
        <v>317</v>
      </c>
      <c r="C323" t="s">
        <v>1751</v>
      </c>
      <c r="D323" t="s">
        <v>1752</v>
      </c>
      <c r="E323" t="s">
        <v>1753</v>
      </c>
      <c r="F323" t="s">
        <v>100</v>
      </c>
      <c r="H323" t="s">
        <v>328</v>
      </c>
      <c r="I323" t="s">
        <v>1754</v>
      </c>
      <c r="J323" t="s">
        <v>657</v>
      </c>
      <c r="K323" t="s">
        <v>1326</v>
      </c>
      <c r="M323" s="434">
        <v>44774</v>
      </c>
      <c r="N323" t="s">
        <v>337</v>
      </c>
      <c r="O323" s="434">
        <v>45323</v>
      </c>
      <c r="P323" s="434"/>
      <c r="Q323" s="408">
        <v>44677</v>
      </c>
      <c r="R323" t="s">
        <v>258</v>
      </c>
      <c r="S323" t="s">
        <v>328</v>
      </c>
      <c r="T323" t="s">
        <v>328</v>
      </c>
      <c r="U323" t="s">
        <v>328</v>
      </c>
      <c r="V323" s="408"/>
      <c r="W323" t="s">
        <v>1755</v>
      </c>
      <c r="X323" t="s">
        <v>321</v>
      </c>
      <c r="Y323" t="s">
        <v>932</v>
      </c>
      <c r="AA323" t="s">
        <v>328</v>
      </c>
      <c r="AB323" s="408"/>
      <c r="AD323" t="s">
        <v>328</v>
      </c>
      <c r="AF323" t="s">
        <v>328</v>
      </c>
      <c r="AG323" s="408"/>
      <c r="AH323" t="s">
        <v>328</v>
      </c>
      <c r="AI323" s="408"/>
      <c r="AJ323" s="408"/>
      <c r="AK323" t="s">
        <v>328</v>
      </c>
      <c r="AL323" s="408"/>
      <c r="AM323" s="408"/>
      <c r="AN323" t="s">
        <v>328</v>
      </c>
      <c r="AP323" t="s">
        <v>328</v>
      </c>
      <c r="AQ323" t="s">
        <v>328</v>
      </c>
      <c r="AR323" t="s">
        <v>258</v>
      </c>
    </row>
    <row r="324" spans="1:44">
      <c r="A324" t="s">
        <v>316</v>
      </c>
      <c r="B324" t="s">
        <v>317</v>
      </c>
      <c r="C324" t="s">
        <v>1756</v>
      </c>
      <c r="D324" t="s">
        <v>1757</v>
      </c>
      <c r="E324" t="s">
        <v>328</v>
      </c>
      <c r="F324" t="s">
        <v>321</v>
      </c>
      <c r="H324" t="s">
        <v>328</v>
      </c>
      <c r="I324" t="s">
        <v>1758</v>
      </c>
      <c r="J324" t="s">
        <v>325</v>
      </c>
      <c r="K324" t="s">
        <v>1759</v>
      </c>
      <c r="M324" s="434"/>
      <c r="N324" t="s">
        <v>337</v>
      </c>
      <c r="O324" s="434"/>
      <c r="P324" s="434"/>
      <c r="Q324" s="408"/>
      <c r="R324" t="s">
        <v>258</v>
      </c>
      <c r="S324" t="s">
        <v>328</v>
      </c>
      <c r="T324" t="s">
        <v>328</v>
      </c>
      <c r="U324" t="s">
        <v>328</v>
      </c>
      <c r="V324" s="408"/>
      <c r="W324" t="s">
        <v>1760</v>
      </c>
      <c r="X324" t="s">
        <v>321</v>
      </c>
      <c r="Y324" t="s">
        <v>932</v>
      </c>
      <c r="AA324" t="s">
        <v>321</v>
      </c>
      <c r="AB324" s="408"/>
      <c r="AC324" t="s">
        <v>322</v>
      </c>
      <c r="AD324" t="s">
        <v>1761</v>
      </c>
      <c r="AF324" t="s">
        <v>328</v>
      </c>
      <c r="AG324" s="408"/>
      <c r="AH324" t="s">
        <v>328</v>
      </c>
      <c r="AI324" s="408"/>
      <c r="AJ324" s="408"/>
      <c r="AK324" t="s">
        <v>328</v>
      </c>
      <c r="AL324" s="408"/>
      <c r="AM324" s="408"/>
      <c r="AN324" t="s">
        <v>328</v>
      </c>
      <c r="AP324" t="s">
        <v>328</v>
      </c>
      <c r="AQ324" t="s">
        <v>328</v>
      </c>
      <c r="AR324" t="s">
        <v>258</v>
      </c>
    </row>
    <row r="325" spans="1:44">
      <c r="A325" t="s">
        <v>316</v>
      </c>
      <c r="B325" t="s">
        <v>317</v>
      </c>
      <c r="C325" t="s">
        <v>1762</v>
      </c>
      <c r="D325" t="s">
        <v>1763</v>
      </c>
      <c r="E325" t="s">
        <v>328</v>
      </c>
      <c r="F325" t="s">
        <v>321</v>
      </c>
      <c r="H325" t="s">
        <v>328</v>
      </c>
      <c r="I325" t="s">
        <v>1758</v>
      </c>
      <c r="J325" t="s">
        <v>325</v>
      </c>
      <c r="K325" t="s">
        <v>1759</v>
      </c>
      <c r="M325" s="434"/>
      <c r="N325" t="s">
        <v>328</v>
      </c>
      <c r="O325" s="434"/>
      <c r="P325" s="434"/>
      <c r="Q325" s="408"/>
      <c r="R325" t="s">
        <v>258</v>
      </c>
      <c r="S325" t="s">
        <v>328</v>
      </c>
      <c r="T325" t="s">
        <v>328</v>
      </c>
      <c r="U325" t="s">
        <v>328</v>
      </c>
      <c r="V325" s="408"/>
      <c r="W325" t="s">
        <v>1764</v>
      </c>
      <c r="X325" t="s">
        <v>321</v>
      </c>
      <c r="Y325" t="s">
        <v>932</v>
      </c>
      <c r="AA325" t="s">
        <v>258</v>
      </c>
      <c r="AB325" s="408"/>
      <c r="AC325" t="s">
        <v>322</v>
      </c>
      <c r="AD325" t="s">
        <v>328</v>
      </c>
      <c r="AF325" t="s">
        <v>328</v>
      </c>
      <c r="AG325" s="408"/>
      <c r="AH325" t="s">
        <v>328</v>
      </c>
      <c r="AI325" s="408"/>
      <c r="AJ325" s="408"/>
      <c r="AK325" t="s">
        <v>328</v>
      </c>
      <c r="AL325" s="408"/>
      <c r="AM325" s="408"/>
      <c r="AN325" t="s">
        <v>328</v>
      </c>
      <c r="AP325" t="s">
        <v>328</v>
      </c>
      <c r="AQ325" t="s">
        <v>328</v>
      </c>
      <c r="AR325" t="s">
        <v>328</v>
      </c>
    </row>
    <row r="326" spans="1:44">
      <c r="A326" t="s">
        <v>316</v>
      </c>
      <c r="B326" t="s">
        <v>317</v>
      </c>
      <c r="C326" t="s">
        <v>345</v>
      </c>
      <c r="D326" t="s">
        <v>1765</v>
      </c>
      <c r="E326" t="s">
        <v>328</v>
      </c>
      <c r="F326" t="s">
        <v>321</v>
      </c>
      <c r="H326" t="s">
        <v>328</v>
      </c>
      <c r="I326" t="s">
        <v>1758</v>
      </c>
      <c r="J326" t="s">
        <v>325</v>
      </c>
      <c r="K326" t="s">
        <v>1759</v>
      </c>
      <c r="M326" s="434"/>
      <c r="N326" t="s">
        <v>328</v>
      </c>
      <c r="O326" s="434"/>
      <c r="P326" s="434"/>
      <c r="Q326" s="408"/>
      <c r="R326" t="s">
        <v>258</v>
      </c>
      <c r="S326" t="s">
        <v>328</v>
      </c>
      <c r="T326" t="s">
        <v>328</v>
      </c>
      <c r="U326" t="s">
        <v>328</v>
      </c>
      <c r="V326" s="408"/>
      <c r="W326" t="s">
        <v>1764</v>
      </c>
      <c r="X326" t="s">
        <v>321</v>
      </c>
      <c r="Y326" t="s">
        <v>932</v>
      </c>
      <c r="AA326" t="s">
        <v>258</v>
      </c>
      <c r="AB326" s="408"/>
      <c r="AC326" t="s">
        <v>322</v>
      </c>
      <c r="AD326" t="s">
        <v>328</v>
      </c>
      <c r="AF326" t="s">
        <v>328</v>
      </c>
      <c r="AG326" s="408"/>
      <c r="AH326" t="s">
        <v>328</v>
      </c>
      <c r="AI326" s="408"/>
      <c r="AJ326" s="408"/>
      <c r="AK326" t="s">
        <v>328</v>
      </c>
      <c r="AL326" s="408"/>
      <c r="AM326" s="408"/>
      <c r="AN326" t="s">
        <v>328</v>
      </c>
      <c r="AP326" t="s">
        <v>328</v>
      </c>
      <c r="AQ326" t="s">
        <v>328</v>
      </c>
      <c r="AR326" t="s">
        <v>328</v>
      </c>
    </row>
    <row r="327" spans="1:44">
      <c r="A327" t="s">
        <v>316</v>
      </c>
      <c r="B327" t="s">
        <v>317</v>
      </c>
      <c r="C327" t="s">
        <v>616</v>
      </c>
      <c r="D327" t="s">
        <v>1766</v>
      </c>
      <c r="E327" t="s">
        <v>328</v>
      </c>
      <c r="F327" t="s">
        <v>321</v>
      </c>
      <c r="H327" t="s">
        <v>328</v>
      </c>
      <c r="I327" t="s">
        <v>1758</v>
      </c>
      <c r="J327" t="s">
        <v>325</v>
      </c>
      <c r="K327" t="s">
        <v>1759</v>
      </c>
      <c r="M327" s="434"/>
      <c r="N327" t="s">
        <v>328</v>
      </c>
      <c r="O327" s="434"/>
      <c r="P327" s="434"/>
      <c r="Q327" s="408"/>
      <c r="R327" t="s">
        <v>258</v>
      </c>
      <c r="S327" t="s">
        <v>328</v>
      </c>
      <c r="T327" t="s">
        <v>328</v>
      </c>
      <c r="U327" t="s">
        <v>328</v>
      </c>
      <c r="V327" s="408"/>
      <c r="W327" t="s">
        <v>1764</v>
      </c>
      <c r="X327" t="s">
        <v>321</v>
      </c>
      <c r="Y327" t="s">
        <v>932</v>
      </c>
      <c r="AA327" t="s">
        <v>258</v>
      </c>
      <c r="AB327" s="408"/>
      <c r="AC327" t="s">
        <v>322</v>
      </c>
      <c r="AD327" t="s">
        <v>328</v>
      </c>
      <c r="AF327" t="s">
        <v>328</v>
      </c>
      <c r="AG327" s="408"/>
      <c r="AH327" t="s">
        <v>328</v>
      </c>
      <c r="AI327" s="408"/>
      <c r="AJ327" s="408"/>
      <c r="AK327" t="s">
        <v>328</v>
      </c>
      <c r="AL327" s="408"/>
      <c r="AM327" s="408"/>
      <c r="AN327" t="s">
        <v>328</v>
      </c>
      <c r="AP327" t="s">
        <v>328</v>
      </c>
      <c r="AQ327" t="s">
        <v>328</v>
      </c>
      <c r="AR327" t="s">
        <v>328</v>
      </c>
    </row>
    <row r="328" spans="1:44">
      <c r="A328" t="s">
        <v>538</v>
      </c>
      <c r="B328" t="s">
        <v>331</v>
      </c>
      <c r="C328" t="s">
        <v>339</v>
      </c>
      <c r="D328" t="s">
        <v>1767</v>
      </c>
      <c r="E328" t="s">
        <v>1768</v>
      </c>
      <c r="F328" t="s">
        <v>321</v>
      </c>
      <c r="G328" t="s">
        <v>322</v>
      </c>
      <c r="H328" t="s">
        <v>328</v>
      </c>
      <c r="I328" t="s">
        <v>1769</v>
      </c>
      <c r="J328" t="s">
        <v>657</v>
      </c>
      <c r="K328" t="s">
        <v>1326</v>
      </c>
      <c r="L328" t="s">
        <v>322</v>
      </c>
      <c r="M328" s="434">
        <v>44591</v>
      </c>
      <c r="N328" t="s">
        <v>337</v>
      </c>
      <c r="O328" s="434">
        <v>45137</v>
      </c>
      <c r="P328" s="434"/>
      <c r="Q328" s="408">
        <v>44557</v>
      </c>
      <c r="R328" t="s">
        <v>258</v>
      </c>
      <c r="S328" t="s">
        <v>328</v>
      </c>
      <c r="T328" t="s">
        <v>328</v>
      </c>
      <c r="U328" t="s">
        <v>328</v>
      </c>
      <c r="V328" s="408"/>
      <c r="W328" t="s">
        <v>329</v>
      </c>
      <c r="X328" t="s">
        <v>321</v>
      </c>
      <c r="Y328" t="s">
        <v>328</v>
      </c>
      <c r="AA328" t="s">
        <v>328</v>
      </c>
      <c r="AB328" s="408"/>
      <c r="AD328" t="s">
        <v>328</v>
      </c>
      <c r="AF328" t="s">
        <v>328</v>
      </c>
      <c r="AG328" s="408"/>
      <c r="AH328" t="s">
        <v>328</v>
      </c>
      <c r="AI328" s="408"/>
      <c r="AJ328" s="408"/>
      <c r="AK328" t="s">
        <v>328</v>
      </c>
      <c r="AL328" s="408"/>
      <c r="AM328" s="408"/>
      <c r="AN328" t="s">
        <v>328</v>
      </c>
      <c r="AP328" t="s">
        <v>328</v>
      </c>
      <c r="AQ328" t="s">
        <v>328</v>
      </c>
      <c r="AR328" t="s">
        <v>258</v>
      </c>
    </row>
    <row r="329" spans="1:44">
      <c r="A329" t="s">
        <v>1577</v>
      </c>
      <c r="B329" t="s">
        <v>331</v>
      </c>
      <c r="C329" t="s">
        <v>1584</v>
      </c>
      <c r="D329" t="s">
        <v>1770</v>
      </c>
      <c r="E329" t="s">
        <v>1771</v>
      </c>
      <c r="F329" t="s">
        <v>258</v>
      </c>
      <c r="H329" t="s">
        <v>328</v>
      </c>
      <c r="I329" t="s">
        <v>1772</v>
      </c>
      <c r="J329" t="s">
        <v>657</v>
      </c>
      <c r="K329" t="s">
        <v>522</v>
      </c>
      <c r="L329" t="s">
        <v>322</v>
      </c>
      <c r="M329" s="434">
        <v>44696</v>
      </c>
      <c r="N329" t="s">
        <v>337</v>
      </c>
      <c r="O329" s="434">
        <v>45061</v>
      </c>
      <c r="P329" s="434"/>
      <c r="Q329" s="408">
        <v>44673</v>
      </c>
      <c r="R329" t="s">
        <v>258</v>
      </c>
      <c r="S329" t="s">
        <v>328</v>
      </c>
      <c r="T329" t="s">
        <v>328</v>
      </c>
      <c r="U329" t="s">
        <v>328</v>
      </c>
      <c r="V329" s="408"/>
      <c r="W329" t="s">
        <v>329</v>
      </c>
      <c r="X329" t="s">
        <v>321</v>
      </c>
      <c r="Y329" t="s">
        <v>328</v>
      </c>
      <c r="AA329" t="s">
        <v>328</v>
      </c>
      <c r="AB329" s="408"/>
      <c r="AD329" t="s">
        <v>328</v>
      </c>
      <c r="AF329" t="s">
        <v>328</v>
      </c>
      <c r="AG329" s="408"/>
      <c r="AH329" t="s">
        <v>328</v>
      </c>
      <c r="AI329" s="408"/>
      <c r="AJ329" s="408"/>
      <c r="AK329" t="s">
        <v>328</v>
      </c>
      <c r="AL329" s="408"/>
      <c r="AM329" s="408"/>
      <c r="AN329" t="s">
        <v>328</v>
      </c>
      <c r="AP329" t="s">
        <v>328</v>
      </c>
      <c r="AQ329" t="s">
        <v>328</v>
      </c>
      <c r="AR329" t="s">
        <v>258</v>
      </c>
    </row>
    <row r="330" spans="1:44">
      <c r="A330" t="s">
        <v>1577</v>
      </c>
      <c r="B330" t="s">
        <v>331</v>
      </c>
      <c r="C330" t="s">
        <v>339</v>
      </c>
      <c r="D330" t="s">
        <v>1773</v>
      </c>
      <c r="E330" t="s">
        <v>1774</v>
      </c>
      <c r="F330" t="s">
        <v>321</v>
      </c>
      <c r="H330" t="s">
        <v>328</v>
      </c>
      <c r="I330" t="s">
        <v>1775</v>
      </c>
      <c r="J330" t="s">
        <v>657</v>
      </c>
      <c r="K330" t="s">
        <v>522</v>
      </c>
      <c r="L330" t="s">
        <v>322</v>
      </c>
      <c r="M330" s="434">
        <v>44684</v>
      </c>
      <c r="N330" t="s">
        <v>337</v>
      </c>
      <c r="O330" s="434">
        <v>45049</v>
      </c>
      <c r="P330" s="434"/>
      <c r="Q330" s="408">
        <v>44673</v>
      </c>
      <c r="R330" t="s">
        <v>258</v>
      </c>
      <c r="S330" t="s">
        <v>328</v>
      </c>
      <c r="T330" t="s">
        <v>328</v>
      </c>
      <c r="U330" t="s">
        <v>328</v>
      </c>
      <c r="V330" s="408"/>
      <c r="W330" t="s">
        <v>329</v>
      </c>
      <c r="X330" t="s">
        <v>321</v>
      </c>
      <c r="Y330" t="s">
        <v>328</v>
      </c>
      <c r="AA330" t="s">
        <v>328</v>
      </c>
      <c r="AB330" s="408"/>
      <c r="AD330" t="s">
        <v>328</v>
      </c>
      <c r="AF330" t="s">
        <v>328</v>
      </c>
      <c r="AG330" s="408"/>
      <c r="AH330" t="s">
        <v>328</v>
      </c>
      <c r="AI330" s="408"/>
      <c r="AJ330" s="408"/>
      <c r="AK330" t="s">
        <v>328</v>
      </c>
      <c r="AL330" s="408"/>
      <c r="AM330" s="408"/>
      <c r="AN330" t="s">
        <v>328</v>
      </c>
      <c r="AP330" t="s">
        <v>328</v>
      </c>
      <c r="AQ330" t="s">
        <v>328</v>
      </c>
      <c r="AR330" t="s">
        <v>258</v>
      </c>
    </row>
    <row r="331" spans="1:44">
      <c r="A331" t="s">
        <v>1577</v>
      </c>
      <c r="B331" t="s">
        <v>331</v>
      </c>
      <c r="C331" t="s">
        <v>597</v>
      </c>
      <c r="D331" t="s">
        <v>1776</v>
      </c>
      <c r="E331" t="s">
        <v>1777</v>
      </c>
      <c r="F331" t="s">
        <v>258</v>
      </c>
      <c r="H331" t="s">
        <v>328</v>
      </c>
      <c r="I331" t="s">
        <v>1778</v>
      </c>
      <c r="J331" t="s">
        <v>657</v>
      </c>
      <c r="K331" t="s">
        <v>522</v>
      </c>
      <c r="L331" t="s">
        <v>322</v>
      </c>
      <c r="M331" s="434">
        <v>44713</v>
      </c>
      <c r="N331" t="s">
        <v>337</v>
      </c>
      <c r="O331" s="434">
        <v>45078</v>
      </c>
      <c r="P331" s="434"/>
      <c r="Q331" s="408">
        <v>44673</v>
      </c>
      <c r="R331" t="s">
        <v>258</v>
      </c>
      <c r="S331" t="s">
        <v>328</v>
      </c>
      <c r="T331" t="s">
        <v>328</v>
      </c>
      <c r="U331" t="s">
        <v>328</v>
      </c>
      <c r="V331" s="408"/>
      <c r="W331" t="s">
        <v>329</v>
      </c>
      <c r="X331" t="s">
        <v>321</v>
      </c>
      <c r="Y331" t="s">
        <v>328</v>
      </c>
      <c r="AA331" t="s">
        <v>328</v>
      </c>
      <c r="AB331" s="408"/>
      <c r="AD331" t="s">
        <v>328</v>
      </c>
      <c r="AF331" t="s">
        <v>328</v>
      </c>
      <c r="AG331" s="408"/>
      <c r="AH331" t="s">
        <v>328</v>
      </c>
      <c r="AI331" s="408"/>
      <c r="AJ331" s="408"/>
      <c r="AK331" t="s">
        <v>328</v>
      </c>
      <c r="AL331" s="408"/>
      <c r="AM331" s="408"/>
      <c r="AN331" t="s">
        <v>328</v>
      </c>
      <c r="AP331" t="s">
        <v>328</v>
      </c>
      <c r="AQ331" t="s">
        <v>328</v>
      </c>
      <c r="AR331" t="s">
        <v>258</v>
      </c>
    </row>
    <row r="332" spans="1:44">
      <c r="A332" t="s">
        <v>544</v>
      </c>
      <c r="B332" t="s">
        <v>331</v>
      </c>
      <c r="C332" t="s">
        <v>597</v>
      </c>
      <c r="D332" t="s">
        <v>1779</v>
      </c>
      <c r="E332" t="s">
        <v>1780</v>
      </c>
      <c r="F332" t="s">
        <v>100</v>
      </c>
      <c r="H332" t="s">
        <v>328</v>
      </c>
      <c r="I332" t="s">
        <v>1781</v>
      </c>
      <c r="J332" t="s">
        <v>657</v>
      </c>
      <c r="K332" t="s">
        <v>522</v>
      </c>
      <c r="M332" s="434">
        <v>44700</v>
      </c>
      <c r="N332" t="s">
        <v>337</v>
      </c>
      <c r="O332" s="434">
        <v>45065</v>
      </c>
      <c r="P332" s="434"/>
      <c r="Q332" s="408">
        <v>44680</v>
      </c>
      <c r="R332" t="s">
        <v>258</v>
      </c>
      <c r="S332" t="s">
        <v>328</v>
      </c>
      <c r="T332" t="s">
        <v>328</v>
      </c>
      <c r="U332" t="s">
        <v>328</v>
      </c>
      <c r="V332" s="408"/>
      <c r="W332" t="s">
        <v>329</v>
      </c>
      <c r="X332" t="s">
        <v>321</v>
      </c>
      <c r="Y332" t="s">
        <v>932</v>
      </c>
      <c r="AA332" t="s">
        <v>328</v>
      </c>
      <c r="AB332" s="408"/>
      <c r="AD332" t="s">
        <v>328</v>
      </c>
      <c r="AF332" t="s">
        <v>328</v>
      </c>
      <c r="AG332" s="408"/>
      <c r="AH332" t="s">
        <v>328</v>
      </c>
      <c r="AI332" s="408"/>
      <c r="AJ332" s="408"/>
      <c r="AK332" t="s">
        <v>328</v>
      </c>
      <c r="AL332" s="408"/>
      <c r="AM332" s="408"/>
      <c r="AN332" t="s">
        <v>328</v>
      </c>
      <c r="AP332" t="s">
        <v>328</v>
      </c>
      <c r="AQ332" t="s">
        <v>328</v>
      </c>
      <c r="AR332" t="s">
        <v>258</v>
      </c>
    </row>
    <row r="333" spans="1:44">
      <c r="A333" t="s">
        <v>524</v>
      </c>
      <c r="B333" t="s">
        <v>331</v>
      </c>
      <c r="C333" t="s">
        <v>597</v>
      </c>
      <c r="D333" t="s">
        <v>1782</v>
      </c>
      <c r="E333" t="s">
        <v>1783</v>
      </c>
      <c r="F333" t="s">
        <v>100</v>
      </c>
      <c r="H333" t="s">
        <v>328</v>
      </c>
      <c r="I333" t="s">
        <v>1784</v>
      </c>
      <c r="J333" t="s">
        <v>657</v>
      </c>
      <c r="K333" t="s">
        <v>522</v>
      </c>
      <c r="M333" s="434">
        <v>44705</v>
      </c>
      <c r="N333" t="s">
        <v>337</v>
      </c>
      <c r="O333" s="434">
        <v>45070</v>
      </c>
      <c r="P333" s="434"/>
      <c r="Q333" s="408">
        <v>44679</v>
      </c>
      <c r="R333" t="s">
        <v>258</v>
      </c>
      <c r="S333" t="s">
        <v>328</v>
      </c>
      <c r="T333" t="s">
        <v>328</v>
      </c>
      <c r="U333" t="s">
        <v>328</v>
      </c>
      <c r="V333" s="408"/>
      <c r="W333" t="s">
        <v>329</v>
      </c>
      <c r="X333" t="s">
        <v>321</v>
      </c>
      <c r="Y333" t="s">
        <v>932</v>
      </c>
      <c r="AA333" t="s">
        <v>328</v>
      </c>
      <c r="AB333" s="408"/>
      <c r="AD333" t="s">
        <v>328</v>
      </c>
      <c r="AF333" t="s">
        <v>328</v>
      </c>
      <c r="AG333" s="408"/>
      <c r="AH333" t="s">
        <v>328</v>
      </c>
      <c r="AI333" s="408"/>
      <c r="AJ333" s="408"/>
      <c r="AK333" t="s">
        <v>328</v>
      </c>
      <c r="AL333" s="408"/>
      <c r="AM333" s="408"/>
      <c r="AN333" t="s">
        <v>328</v>
      </c>
      <c r="AP333" t="s">
        <v>328</v>
      </c>
      <c r="AQ333" t="s">
        <v>328</v>
      </c>
      <c r="AR333" t="s">
        <v>258</v>
      </c>
    </row>
    <row r="334" spans="1:44">
      <c r="A334" t="s">
        <v>423</v>
      </c>
      <c r="B334" t="s">
        <v>331</v>
      </c>
      <c r="C334" t="s">
        <v>318</v>
      </c>
      <c r="D334" t="s">
        <v>1785</v>
      </c>
      <c r="E334" t="s">
        <v>1786</v>
      </c>
      <c r="F334" t="s">
        <v>321</v>
      </c>
      <c r="H334" t="s">
        <v>328</v>
      </c>
      <c r="I334" t="s">
        <v>1787</v>
      </c>
      <c r="J334" t="s">
        <v>657</v>
      </c>
      <c r="K334" t="s">
        <v>522</v>
      </c>
      <c r="L334" t="s">
        <v>322</v>
      </c>
      <c r="M334" s="434">
        <v>44729</v>
      </c>
      <c r="N334" t="s">
        <v>337</v>
      </c>
      <c r="O334" s="434">
        <v>45094</v>
      </c>
      <c r="P334" s="434"/>
      <c r="Q334" s="408">
        <v>44635</v>
      </c>
      <c r="R334" t="s">
        <v>258</v>
      </c>
      <c r="S334" t="s">
        <v>328</v>
      </c>
      <c r="T334" t="s">
        <v>328</v>
      </c>
      <c r="U334" t="s">
        <v>328</v>
      </c>
      <c r="V334" s="408"/>
      <c r="W334" t="s">
        <v>329</v>
      </c>
      <c r="X334" t="s">
        <v>321</v>
      </c>
      <c r="Y334" t="s">
        <v>328</v>
      </c>
      <c r="AA334" t="s">
        <v>328</v>
      </c>
      <c r="AB334" s="408"/>
      <c r="AD334" t="s">
        <v>328</v>
      </c>
      <c r="AF334" t="s">
        <v>328</v>
      </c>
      <c r="AG334" s="408"/>
      <c r="AH334" t="s">
        <v>328</v>
      </c>
      <c r="AI334" s="408"/>
      <c r="AJ334" s="408"/>
      <c r="AK334" t="s">
        <v>328</v>
      </c>
      <c r="AL334" s="408"/>
      <c r="AM334" s="408"/>
      <c r="AN334" t="s">
        <v>328</v>
      </c>
      <c r="AP334" t="s">
        <v>328</v>
      </c>
      <c r="AQ334" t="s">
        <v>328</v>
      </c>
      <c r="AR334" t="s">
        <v>258</v>
      </c>
    </row>
    <row r="335" spans="1:44">
      <c r="A335" t="s">
        <v>423</v>
      </c>
      <c r="B335" t="s">
        <v>331</v>
      </c>
      <c r="C335" t="s">
        <v>405</v>
      </c>
      <c r="D335" t="s">
        <v>1788</v>
      </c>
      <c r="E335" t="s">
        <v>1789</v>
      </c>
      <c r="F335" t="s">
        <v>321</v>
      </c>
      <c r="H335" t="s">
        <v>328</v>
      </c>
      <c r="I335" t="s">
        <v>1787</v>
      </c>
      <c r="J335" t="s">
        <v>657</v>
      </c>
      <c r="K335" t="s">
        <v>522</v>
      </c>
      <c r="L335" t="s">
        <v>322</v>
      </c>
      <c r="M335" s="434">
        <v>44729</v>
      </c>
      <c r="N335" t="s">
        <v>337</v>
      </c>
      <c r="O335" s="434">
        <v>45094</v>
      </c>
      <c r="P335" s="434"/>
      <c r="Q335" s="408">
        <v>44635</v>
      </c>
      <c r="R335" t="s">
        <v>258</v>
      </c>
      <c r="S335" t="s">
        <v>328</v>
      </c>
      <c r="T335" t="s">
        <v>328</v>
      </c>
      <c r="U335" t="s">
        <v>328</v>
      </c>
      <c r="V335" s="408"/>
      <c r="W335" t="s">
        <v>329</v>
      </c>
      <c r="X335" t="s">
        <v>321</v>
      </c>
      <c r="Y335" t="s">
        <v>328</v>
      </c>
      <c r="AA335" t="s">
        <v>328</v>
      </c>
      <c r="AB335" s="408"/>
      <c r="AD335" t="s">
        <v>328</v>
      </c>
      <c r="AF335" t="s">
        <v>328</v>
      </c>
      <c r="AG335" s="408"/>
      <c r="AH335" t="s">
        <v>328</v>
      </c>
      <c r="AI335" s="408"/>
      <c r="AJ335" s="408"/>
      <c r="AK335" t="s">
        <v>328</v>
      </c>
      <c r="AL335" s="408"/>
      <c r="AM335" s="408"/>
      <c r="AN335" t="s">
        <v>328</v>
      </c>
      <c r="AP335" t="s">
        <v>328</v>
      </c>
      <c r="AQ335" t="s">
        <v>328</v>
      </c>
      <c r="AR335" t="s">
        <v>258</v>
      </c>
    </row>
    <row r="336" spans="1:44">
      <c r="A336" t="s">
        <v>878</v>
      </c>
      <c r="B336" t="s">
        <v>331</v>
      </c>
      <c r="C336" t="s">
        <v>597</v>
      </c>
      <c r="D336" t="s">
        <v>1790</v>
      </c>
      <c r="E336" t="s">
        <v>1791</v>
      </c>
      <c r="F336" t="s">
        <v>321</v>
      </c>
      <c r="H336" t="s">
        <v>328</v>
      </c>
      <c r="I336" t="s">
        <v>1792</v>
      </c>
      <c r="J336" t="s">
        <v>657</v>
      </c>
      <c r="K336" t="s">
        <v>522</v>
      </c>
      <c r="M336" s="434">
        <v>44735</v>
      </c>
      <c r="N336" t="s">
        <v>337</v>
      </c>
      <c r="O336" s="434">
        <v>45100</v>
      </c>
      <c r="P336" s="434"/>
      <c r="Q336" s="408">
        <v>44711</v>
      </c>
      <c r="R336" t="s">
        <v>258</v>
      </c>
      <c r="S336" t="s">
        <v>328</v>
      </c>
      <c r="T336" t="s">
        <v>328</v>
      </c>
      <c r="U336" t="s">
        <v>328</v>
      </c>
      <c r="V336" s="408"/>
      <c r="W336" t="s">
        <v>329</v>
      </c>
      <c r="X336" t="s">
        <v>321</v>
      </c>
      <c r="Y336" t="s">
        <v>328</v>
      </c>
      <c r="AA336" t="s">
        <v>328</v>
      </c>
      <c r="AB336" s="408"/>
      <c r="AD336" t="s">
        <v>328</v>
      </c>
      <c r="AF336" t="s">
        <v>328</v>
      </c>
      <c r="AG336" s="408"/>
      <c r="AH336" t="s">
        <v>328</v>
      </c>
      <c r="AI336" s="408"/>
      <c r="AJ336" s="408"/>
      <c r="AK336" t="s">
        <v>328</v>
      </c>
      <c r="AL336" s="408"/>
      <c r="AM336" s="408"/>
      <c r="AN336" t="s">
        <v>328</v>
      </c>
      <c r="AP336" t="s">
        <v>328</v>
      </c>
      <c r="AQ336" t="s">
        <v>328</v>
      </c>
      <c r="AR336" t="s">
        <v>258</v>
      </c>
    </row>
    <row r="337" spans="1:44">
      <c r="A337" t="s">
        <v>1577</v>
      </c>
      <c r="B337" t="s">
        <v>331</v>
      </c>
      <c r="C337" t="s">
        <v>1793</v>
      </c>
      <c r="D337" t="s">
        <v>1794</v>
      </c>
      <c r="E337" t="s">
        <v>1795</v>
      </c>
      <c r="F337" t="s">
        <v>258</v>
      </c>
      <c r="H337" t="s">
        <v>328</v>
      </c>
      <c r="I337" t="s">
        <v>965</v>
      </c>
      <c r="J337" t="s">
        <v>657</v>
      </c>
      <c r="K337" t="s">
        <v>522</v>
      </c>
      <c r="M337" s="434">
        <v>44743</v>
      </c>
      <c r="N337" t="s">
        <v>337</v>
      </c>
      <c r="O337" s="434">
        <v>45108</v>
      </c>
      <c r="P337" s="434"/>
      <c r="Q337" s="408">
        <v>44673</v>
      </c>
      <c r="R337" t="s">
        <v>258</v>
      </c>
      <c r="S337" t="s">
        <v>328</v>
      </c>
      <c r="T337" t="s">
        <v>328</v>
      </c>
      <c r="U337" t="s">
        <v>328</v>
      </c>
      <c r="V337" s="408"/>
      <c r="W337" t="s">
        <v>329</v>
      </c>
      <c r="X337" t="s">
        <v>321</v>
      </c>
      <c r="Y337" t="s">
        <v>328</v>
      </c>
      <c r="AA337" t="s">
        <v>328</v>
      </c>
      <c r="AB337" s="408"/>
      <c r="AD337" t="s">
        <v>328</v>
      </c>
      <c r="AF337" t="s">
        <v>328</v>
      </c>
      <c r="AG337" s="408"/>
      <c r="AH337" t="s">
        <v>328</v>
      </c>
      <c r="AI337" s="408"/>
      <c r="AJ337" s="408"/>
      <c r="AK337" t="s">
        <v>328</v>
      </c>
      <c r="AL337" s="408"/>
      <c r="AM337" s="408"/>
      <c r="AN337" t="s">
        <v>328</v>
      </c>
      <c r="AP337" t="s">
        <v>328</v>
      </c>
      <c r="AQ337" t="s">
        <v>328</v>
      </c>
      <c r="AR337" t="s">
        <v>258</v>
      </c>
    </row>
    <row r="338" spans="1:44">
      <c r="A338" t="s">
        <v>1796</v>
      </c>
      <c r="B338" t="s">
        <v>331</v>
      </c>
      <c r="C338" t="s">
        <v>318</v>
      </c>
      <c r="D338" t="s">
        <v>1797</v>
      </c>
      <c r="E338" t="s">
        <v>1798</v>
      </c>
      <c r="F338" t="s">
        <v>100</v>
      </c>
      <c r="G338" t="s">
        <v>322</v>
      </c>
      <c r="H338" t="s">
        <v>328</v>
      </c>
      <c r="I338" t="s">
        <v>1799</v>
      </c>
      <c r="J338" t="s">
        <v>657</v>
      </c>
      <c r="K338" t="s">
        <v>522</v>
      </c>
      <c r="M338" s="434">
        <v>44824</v>
      </c>
      <c r="N338" t="s">
        <v>337</v>
      </c>
      <c r="O338" s="434">
        <v>45189</v>
      </c>
      <c r="P338" s="434"/>
      <c r="Q338" s="408">
        <v>44748</v>
      </c>
      <c r="R338" t="s">
        <v>258</v>
      </c>
      <c r="S338" t="s">
        <v>328</v>
      </c>
      <c r="T338" t="s">
        <v>328</v>
      </c>
      <c r="U338" t="s">
        <v>328</v>
      </c>
      <c r="V338" s="408"/>
      <c r="W338" t="s">
        <v>1755</v>
      </c>
      <c r="X338" t="s">
        <v>321</v>
      </c>
      <c r="Y338" t="s">
        <v>932</v>
      </c>
      <c r="AA338" t="s">
        <v>328</v>
      </c>
      <c r="AB338" s="408"/>
      <c r="AD338" t="s">
        <v>328</v>
      </c>
      <c r="AF338" t="s">
        <v>328</v>
      </c>
      <c r="AG338" s="408"/>
      <c r="AH338" t="s">
        <v>328</v>
      </c>
      <c r="AI338" s="408"/>
      <c r="AJ338" s="408"/>
      <c r="AK338" t="s">
        <v>328</v>
      </c>
      <c r="AL338" s="408"/>
      <c r="AM338" s="408"/>
      <c r="AN338" t="s">
        <v>328</v>
      </c>
      <c r="AP338" t="s">
        <v>328</v>
      </c>
      <c r="AQ338" t="s">
        <v>328</v>
      </c>
      <c r="AR338" t="s">
        <v>258</v>
      </c>
    </row>
    <row r="339" spans="1:44">
      <c r="A339" t="s">
        <v>1800</v>
      </c>
      <c r="B339" t="s">
        <v>331</v>
      </c>
      <c r="C339" t="s">
        <v>1801</v>
      </c>
      <c r="D339" t="s">
        <v>1802</v>
      </c>
      <c r="E339" t="s">
        <v>328</v>
      </c>
      <c r="F339" t="s">
        <v>258</v>
      </c>
      <c r="H339" t="s">
        <v>328</v>
      </c>
      <c r="I339" t="s">
        <v>1758</v>
      </c>
      <c r="J339" t="s">
        <v>325</v>
      </c>
      <c r="K339" t="s">
        <v>1759</v>
      </c>
      <c r="M339" s="434"/>
      <c r="N339" t="s">
        <v>337</v>
      </c>
      <c r="O339" s="434"/>
      <c r="P339" s="434"/>
      <c r="Q339" s="408">
        <v>44832</v>
      </c>
      <c r="R339" t="s">
        <v>258</v>
      </c>
      <c r="S339" t="s">
        <v>328</v>
      </c>
      <c r="T339" t="s">
        <v>328</v>
      </c>
      <c r="U339" t="s">
        <v>328</v>
      </c>
      <c r="V339" s="408"/>
      <c r="W339" t="s">
        <v>1803</v>
      </c>
      <c r="X339" t="s">
        <v>321</v>
      </c>
      <c r="Y339" t="s">
        <v>1804</v>
      </c>
      <c r="AA339" t="s">
        <v>321</v>
      </c>
      <c r="AB339" s="408">
        <v>44825</v>
      </c>
      <c r="AC339" t="s">
        <v>322</v>
      </c>
      <c r="AD339" t="s">
        <v>1805</v>
      </c>
      <c r="AE339" t="s">
        <v>322</v>
      </c>
      <c r="AF339" t="s">
        <v>328</v>
      </c>
      <c r="AG339" s="408">
        <v>44848</v>
      </c>
      <c r="AH339" t="s">
        <v>328</v>
      </c>
      <c r="AI339" s="408"/>
      <c r="AJ339" s="408"/>
      <c r="AK339" t="s">
        <v>328</v>
      </c>
      <c r="AL339" s="408"/>
      <c r="AM339" s="408"/>
      <c r="AN339" t="s">
        <v>328</v>
      </c>
      <c r="AP339" t="s">
        <v>328</v>
      </c>
      <c r="AQ339" t="s">
        <v>328</v>
      </c>
      <c r="AR339" t="s">
        <v>258</v>
      </c>
    </row>
    <row r="340" spans="1:44">
      <c r="A340" t="s">
        <v>1800</v>
      </c>
      <c r="B340" t="s">
        <v>331</v>
      </c>
      <c r="C340" t="s">
        <v>318</v>
      </c>
      <c r="D340" t="s">
        <v>1806</v>
      </c>
      <c r="E340" t="s">
        <v>328</v>
      </c>
      <c r="F340" t="s">
        <v>321</v>
      </c>
      <c r="H340" t="s">
        <v>328</v>
      </c>
      <c r="I340" t="s">
        <v>1758</v>
      </c>
      <c r="J340" t="s">
        <v>325</v>
      </c>
      <c r="K340" t="s">
        <v>1759</v>
      </c>
      <c r="M340" s="434"/>
      <c r="N340" t="s">
        <v>337</v>
      </c>
      <c r="O340" s="434"/>
      <c r="P340" s="434"/>
      <c r="Q340" s="408">
        <v>44832</v>
      </c>
      <c r="R340" t="s">
        <v>258</v>
      </c>
      <c r="S340" t="s">
        <v>328</v>
      </c>
      <c r="T340" t="s">
        <v>328</v>
      </c>
      <c r="U340" t="s">
        <v>328</v>
      </c>
      <c r="V340" s="408"/>
      <c r="W340" t="s">
        <v>1755</v>
      </c>
      <c r="X340" t="s">
        <v>258</v>
      </c>
      <c r="Y340" t="s">
        <v>1804</v>
      </c>
      <c r="AA340" t="s">
        <v>321</v>
      </c>
      <c r="AB340" s="408">
        <v>44825</v>
      </c>
      <c r="AC340" t="s">
        <v>322</v>
      </c>
      <c r="AD340" t="s">
        <v>1805</v>
      </c>
      <c r="AF340" t="s">
        <v>258</v>
      </c>
      <c r="AG340" s="408">
        <v>44834</v>
      </c>
      <c r="AH340" t="s">
        <v>328</v>
      </c>
      <c r="AI340" s="408">
        <v>44840</v>
      </c>
      <c r="AJ340" s="408">
        <v>44841</v>
      </c>
      <c r="AK340" t="s">
        <v>328</v>
      </c>
      <c r="AL340" s="408"/>
      <c r="AM340" s="408"/>
      <c r="AN340" t="s">
        <v>328</v>
      </c>
      <c r="AP340" t="s">
        <v>328</v>
      </c>
      <c r="AQ340" t="s">
        <v>328</v>
      </c>
      <c r="AR340" t="s">
        <v>258</v>
      </c>
    </row>
    <row r="341" spans="1:44">
      <c r="A341" t="s">
        <v>364</v>
      </c>
      <c r="B341" t="s">
        <v>331</v>
      </c>
      <c r="C341" t="s">
        <v>738</v>
      </c>
      <c r="D341" t="s">
        <v>1807</v>
      </c>
      <c r="E341" t="s">
        <v>328</v>
      </c>
      <c r="F341" t="s">
        <v>321</v>
      </c>
      <c r="H341" t="s">
        <v>328</v>
      </c>
      <c r="I341" t="s">
        <v>1758</v>
      </c>
      <c r="J341" t="s">
        <v>325</v>
      </c>
      <c r="K341" t="s">
        <v>1759</v>
      </c>
      <c r="L341" t="s">
        <v>322</v>
      </c>
      <c r="M341" s="434"/>
      <c r="N341" t="s">
        <v>328</v>
      </c>
      <c r="O341" s="434"/>
      <c r="P341" s="434"/>
      <c r="Q341" s="408">
        <v>44883</v>
      </c>
      <c r="R341" t="s">
        <v>258</v>
      </c>
      <c r="S341" t="s">
        <v>328</v>
      </c>
      <c r="T341" t="s">
        <v>328</v>
      </c>
      <c r="U341" t="s">
        <v>328</v>
      </c>
      <c r="V341" s="408"/>
      <c r="W341" t="s">
        <v>1760</v>
      </c>
      <c r="X341" t="s">
        <v>321</v>
      </c>
      <c r="Y341" t="s">
        <v>1804</v>
      </c>
      <c r="AA341" t="s">
        <v>321</v>
      </c>
      <c r="AB341" s="408">
        <v>44886</v>
      </c>
      <c r="AC341" t="s">
        <v>322</v>
      </c>
      <c r="AD341" t="s">
        <v>328</v>
      </c>
      <c r="AF341" t="s">
        <v>328</v>
      </c>
      <c r="AG341" s="408"/>
      <c r="AH341" t="s">
        <v>328</v>
      </c>
      <c r="AI341" s="408"/>
      <c r="AJ341" s="408"/>
      <c r="AK341" t="s">
        <v>328</v>
      </c>
      <c r="AL341" s="408"/>
      <c r="AM341" s="408"/>
      <c r="AN341" t="s">
        <v>328</v>
      </c>
      <c r="AP341" t="s">
        <v>328</v>
      </c>
      <c r="AQ341" t="s">
        <v>328</v>
      </c>
      <c r="AR341" t="s">
        <v>258</v>
      </c>
    </row>
    <row r="342" spans="1:44">
      <c r="A342" t="s">
        <v>364</v>
      </c>
      <c r="B342" t="s">
        <v>331</v>
      </c>
      <c r="C342" t="s">
        <v>318</v>
      </c>
      <c r="D342" t="s">
        <v>1808</v>
      </c>
      <c r="E342" t="s">
        <v>328</v>
      </c>
      <c r="F342" t="s">
        <v>321</v>
      </c>
      <c r="H342" t="s">
        <v>328</v>
      </c>
      <c r="I342" t="s">
        <v>1758</v>
      </c>
      <c r="J342" t="s">
        <v>325</v>
      </c>
      <c r="K342" t="s">
        <v>1759</v>
      </c>
      <c r="L342" t="s">
        <v>322</v>
      </c>
      <c r="M342" s="434"/>
      <c r="N342" t="s">
        <v>328</v>
      </c>
      <c r="O342" s="434"/>
      <c r="P342" s="434"/>
      <c r="Q342" s="408">
        <v>44883</v>
      </c>
      <c r="R342" t="s">
        <v>258</v>
      </c>
      <c r="S342" t="s">
        <v>328</v>
      </c>
      <c r="T342" t="s">
        <v>328</v>
      </c>
      <c r="U342" t="s">
        <v>328</v>
      </c>
      <c r="V342" s="408"/>
      <c r="W342" t="s">
        <v>1764</v>
      </c>
      <c r="X342" t="s">
        <v>321</v>
      </c>
      <c r="Y342" t="s">
        <v>1804</v>
      </c>
      <c r="AA342" t="s">
        <v>258</v>
      </c>
      <c r="AB342" s="408"/>
      <c r="AC342" t="s">
        <v>322</v>
      </c>
      <c r="AD342" t="s">
        <v>328</v>
      </c>
      <c r="AF342" t="s">
        <v>328</v>
      </c>
      <c r="AG342" s="408"/>
      <c r="AH342" t="s">
        <v>328</v>
      </c>
      <c r="AI342" s="408"/>
      <c r="AJ342" s="408"/>
      <c r="AK342" t="s">
        <v>328</v>
      </c>
      <c r="AL342" s="408"/>
      <c r="AM342" s="408"/>
      <c r="AN342" t="s">
        <v>328</v>
      </c>
      <c r="AP342" t="s">
        <v>328</v>
      </c>
      <c r="AQ342" t="s">
        <v>328</v>
      </c>
      <c r="AR342" t="s">
        <v>258</v>
      </c>
    </row>
    <row r="343" spans="1:44">
      <c r="A343" t="s">
        <v>615</v>
      </c>
      <c r="B343" t="s">
        <v>73</v>
      </c>
      <c r="C343" t="s">
        <v>318</v>
      </c>
      <c r="D343" t="s">
        <v>1809</v>
      </c>
      <c r="E343" t="s">
        <v>1810</v>
      </c>
      <c r="F343" t="s">
        <v>321</v>
      </c>
      <c r="H343" t="s">
        <v>328</v>
      </c>
      <c r="I343" t="s">
        <v>1811</v>
      </c>
      <c r="J343" t="s">
        <v>657</v>
      </c>
      <c r="K343" t="s">
        <v>1019</v>
      </c>
      <c r="M343" s="434">
        <v>44778</v>
      </c>
      <c r="N343" t="s">
        <v>328</v>
      </c>
      <c r="O343" s="434">
        <v>45509</v>
      </c>
      <c r="P343" s="434"/>
      <c r="Q343" s="408"/>
      <c r="R343" t="s">
        <v>258</v>
      </c>
      <c r="S343" t="s">
        <v>328</v>
      </c>
      <c r="T343" t="s">
        <v>328</v>
      </c>
      <c r="U343" t="s">
        <v>328</v>
      </c>
      <c r="V343" s="408"/>
      <c r="W343" t="s">
        <v>329</v>
      </c>
      <c r="X343" t="s">
        <v>258</v>
      </c>
      <c r="Y343" t="s">
        <v>932</v>
      </c>
      <c r="Z343">
        <v>4000000</v>
      </c>
      <c r="AA343" t="s">
        <v>321</v>
      </c>
      <c r="AB343" s="408"/>
      <c r="AC343" t="s">
        <v>322</v>
      </c>
      <c r="AD343" t="s">
        <v>1805</v>
      </c>
      <c r="AF343" t="s">
        <v>321</v>
      </c>
      <c r="AG343" s="408"/>
      <c r="AH343" t="s">
        <v>328</v>
      </c>
      <c r="AI343" s="408"/>
      <c r="AJ343" s="408"/>
      <c r="AK343" t="s">
        <v>328</v>
      </c>
      <c r="AL343" s="408"/>
      <c r="AM343" s="408"/>
      <c r="AN343" t="s">
        <v>328</v>
      </c>
      <c r="AP343" t="s">
        <v>328</v>
      </c>
      <c r="AQ343" t="s">
        <v>328</v>
      </c>
      <c r="AR343" t="s">
        <v>328</v>
      </c>
    </row>
    <row r="344" spans="1:44">
      <c r="A344" t="s">
        <v>884</v>
      </c>
      <c r="B344" t="s">
        <v>73</v>
      </c>
      <c r="C344" t="s">
        <v>318</v>
      </c>
      <c r="D344" t="s">
        <v>1812</v>
      </c>
      <c r="E344" t="s">
        <v>1813</v>
      </c>
      <c r="F344" t="s">
        <v>321</v>
      </c>
      <c r="G344" t="s">
        <v>322</v>
      </c>
      <c r="H344" t="s">
        <v>328</v>
      </c>
      <c r="I344" t="s">
        <v>1814</v>
      </c>
      <c r="J344" t="s">
        <v>657</v>
      </c>
      <c r="K344" t="s">
        <v>973</v>
      </c>
      <c r="L344" t="s">
        <v>322</v>
      </c>
      <c r="M344" s="434">
        <v>44572</v>
      </c>
      <c r="N344" t="s">
        <v>337</v>
      </c>
      <c r="O344" s="434">
        <v>45668</v>
      </c>
      <c r="P344" s="434"/>
      <c r="Q344" s="408">
        <v>44529</v>
      </c>
      <c r="R344" t="s">
        <v>258</v>
      </c>
      <c r="S344" t="s">
        <v>328</v>
      </c>
      <c r="T344" t="s">
        <v>328</v>
      </c>
      <c r="U344" t="s">
        <v>328</v>
      </c>
      <c r="V344" s="408"/>
      <c r="W344" t="s">
        <v>329</v>
      </c>
      <c r="X344" t="s">
        <v>321</v>
      </c>
      <c r="Y344" t="s">
        <v>328</v>
      </c>
      <c r="AA344" t="s">
        <v>328</v>
      </c>
      <c r="AB344" s="408"/>
      <c r="AD344" t="s">
        <v>328</v>
      </c>
      <c r="AF344" t="s">
        <v>328</v>
      </c>
      <c r="AG344" s="408"/>
      <c r="AH344" t="s">
        <v>328</v>
      </c>
      <c r="AI344" s="408"/>
      <c r="AJ344" s="408"/>
      <c r="AK344" t="s">
        <v>328</v>
      </c>
      <c r="AL344" s="408"/>
      <c r="AM344" s="408"/>
      <c r="AN344" t="s">
        <v>328</v>
      </c>
      <c r="AP344" t="s">
        <v>328</v>
      </c>
      <c r="AQ344" t="s">
        <v>328</v>
      </c>
      <c r="AR344" t="s">
        <v>258</v>
      </c>
    </row>
    <row r="345" spans="1:44">
      <c r="A345" t="s">
        <v>819</v>
      </c>
      <c r="B345" t="s">
        <v>73</v>
      </c>
      <c r="C345" t="s">
        <v>318</v>
      </c>
      <c r="D345" t="s">
        <v>1815</v>
      </c>
      <c r="E345" t="s">
        <v>1816</v>
      </c>
      <c r="F345" t="s">
        <v>258</v>
      </c>
      <c r="G345" t="s">
        <v>322</v>
      </c>
      <c r="H345" t="s">
        <v>1697</v>
      </c>
      <c r="I345" t="s">
        <v>1817</v>
      </c>
      <c r="J345" t="s">
        <v>657</v>
      </c>
      <c r="K345" t="s">
        <v>1818</v>
      </c>
      <c r="L345" t="s">
        <v>322</v>
      </c>
      <c r="M345" s="434">
        <v>44197</v>
      </c>
      <c r="N345" t="s">
        <v>327</v>
      </c>
      <c r="O345" s="434">
        <v>45298</v>
      </c>
      <c r="P345" s="434"/>
      <c r="Q345" s="408">
        <v>44167</v>
      </c>
      <c r="R345" t="s">
        <v>258</v>
      </c>
      <c r="S345" t="s">
        <v>1819</v>
      </c>
      <c r="T345" t="s">
        <v>1819</v>
      </c>
      <c r="U345" t="s">
        <v>328</v>
      </c>
      <c r="V345" s="408"/>
      <c r="W345" t="s">
        <v>329</v>
      </c>
      <c r="X345" t="s">
        <v>321</v>
      </c>
      <c r="Y345" t="s">
        <v>328</v>
      </c>
      <c r="AA345" t="s">
        <v>328</v>
      </c>
      <c r="AB345" s="408"/>
      <c r="AD345" t="s">
        <v>328</v>
      </c>
      <c r="AF345" t="s">
        <v>328</v>
      </c>
      <c r="AG345" s="408"/>
      <c r="AH345" t="s">
        <v>328</v>
      </c>
      <c r="AI345" s="408"/>
      <c r="AJ345" s="408"/>
      <c r="AK345" t="s">
        <v>328</v>
      </c>
      <c r="AL345" s="408"/>
      <c r="AM345" s="408"/>
      <c r="AN345" t="s">
        <v>328</v>
      </c>
      <c r="AP345" t="s">
        <v>328</v>
      </c>
      <c r="AQ345" t="s">
        <v>328</v>
      </c>
      <c r="AR345" t="s">
        <v>258</v>
      </c>
    </row>
    <row r="346" spans="1:44">
      <c r="A346" t="s">
        <v>1577</v>
      </c>
      <c r="B346" t="s">
        <v>73</v>
      </c>
      <c r="C346" t="s">
        <v>318</v>
      </c>
      <c r="D346" t="s">
        <v>1820</v>
      </c>
      <c r="E346" t="s">
        <v>1821</v>
      </c>
      <c r="F346" t="s">
        <v>258</v>
      </c>
      <c r="G346" t="s">
        <v>322</v>
      </c>
      <c r="H346" t="s">
        <v>328</v>
      </c>
      <c r="I346" t="s">
        <v>1822</v>
      </c>
      <c r="J346" t="s">
        <v>657</v>
      </c>
      <c r="K346" t="s">
        <v>973</v>
      </c>
      <c r="L346" t="s">
        <v>322</v>
      </c>
      <c r="M346" s="434">
        <v>44608</v>
      </c>
      <c r="N346" t="s">
        <v>337</v>
      </c>
      <c r="O346" s="434">
        <v>45704</v>
      </c>
      <c r="P346" s="434"/>
      <c r="Q346" s="408">
        <v>44543</v>
      </c>
      <c r="R346" t="s">
        <v>258</v>
      </c>
      <c r="S346" t="s">
        <v>328</v>
      </c>
      <c r="T346" t="s">
        <v>328</v>
      </c>
      <c r="U346" t="s">
        <v>328</v>
      </c>
      <c r="V346" s="408"/>
      <c r="W346" t="s">
        <v>329</v>
      </c>
      <c r="X346" t="s">
        <v>321</v>
      </c>
      <c r="Y346" t="s">
        <v>328</v>
      </c>
      <c r="AA346" t="s">
        <v>328</v>
      </c>
      <c r="AB346" s="408"/>
      <c r="AD346" t="s">
        <v>328</v>
      </c>
      <c r="AF346" t="s">
        <v>328</v>
      </c>
      <c r="AG346" s="408"/>
      <c r="AH346" t="s">
        <v>328</v>
      </c>
      <c r="AI346" s="408"/>
      <c r="AJ346" s="408"/>
      <c r="AK346" t="s">
        <v>328</v>
      </c>
      <c r="AL346" s="408"/>
      <c r="AM346" s="408"/>
      <c r="AN346" t="s">
        <v>328</v>
      </c>
      <c r="AP346" t="s">
        <v>328</v>
      </c>
      <c r="AQ346" t="s">
        <v>328</v>
      </c>
      <c r="AR346" t="s">
        <v>258</v>
      </c>
    </row>
    <row r="347" spans="1:44">
      <c r="A347" t="s">
        <v>1800</v>
      </c>
      <c r="B347" t="s">
        <v>73</v>
      </c>
      <c r="C347" t="s">
        <v>318</v>
      </c>
      <c r="D347" t="s">
        <v>1823</v>
      </c>
      <c r="E347" t="s">
        <v>1824</v>
      </c>
      <c r="F347" t="s">
        <v>321</v>
      </c>
      <c r="G347" t="s">
        <v>322</v>
      </c>
      <c r="H347" t="s">
        <v>328</v>
      </c>
      <c r="I347" t="s">
        <v>1822</v>
      </c>
      <c r="J347" t="s">
        <v>657</v>
      </c>
      <c r="K347" t="s">
        <v>973</v>
      </c>
      <c r="L347" t="s">
        <v>322</v>
      </c>
      <c r="M347" s="434">
        <v>44608</v>
      </c>
      <c r="N347" t="s">
        <v>337</v>
      </c>
      <c r="O347" s="434">
        <v>45704</v>
      </c>
      <c r="P347" s="434"/>
      <c r="Q347" s="408">
        <v>44561</v>
      </c>
      <c r="R347" t="s">
        <v>258</v>
      </c>
      <c r="S347" t="s">
        <v>328</v>
      </c>
      <c r="T347" t="s">
        <v>328</v>
      </c>
      <c r="U347" t="s">
        <v>328</v>
      </c>
      <c r="V347" s="408"/>
      <c r="W347" t="s">
        <v>329</v>
      </c>
      <c r="X347" t="s">
        <v>321</v>
      </c>
      <c r="Y347" t="s">
        <v>328</v>
      </c>
      <c r="AA347" t="s">
        <v>328</v>
      </c>
      <c r="AB347" s="408"/>
      <c r="AD347" t="s">
        <v>328</v>
      </c>
      <c r="AF347" t="s">
        <v>328</v>
      </c>
      <c r="AG347" s="408"/>
      <c r="AH347" t="s">
        <v>328</v>
      </c>
      <c r="AI347" s="408"/>
      <c r="AJ347" s="408"/>
      <c r="AK347" t="s">
        <v>328</v>
      </c>
      <c r="AL347" s="408"/>
      <c r="AM347" s="408"/>
      <c r="AN347" t="s">
        <v>328</v>
      </c>
      <c r="AP347" t="s">
        <v>328</v>
      </c>
      <c r="AQ347" t="s">
        <v>328</v>
      </c>
      <c r="AR347" t="s">
        <v>258</v>
      </c>
    </row>
    <row r="348" spans="1:44">
      <c r="A348" t="s">
        <v>1800</v>
      </c>
      <c r="B348" t="s">
        <v>73</v>
      </c>
      <c r="C348" t="s">
        <v>1825</v>
      </c>
      <c r="D348" t="s">
        <v>1826</v>
      </c>
      <c r="E348" t="s">
        <v>1827</v>
      </c>
      <c r="F348" t="s">
        <v>258</v>
      </c>
      <c r="G348" t="s">
        <v>322</v>
      </c>
      <c r="H348" t="s">
        <v>328</v>
      </c>
      <c r="I348" t="s">
        <v>1828</v>
      </c>
      <c r="J348" t="s">
        <v>657</v>
      </c>
      <c r="K348" t="s">
        <v>973</v>
      </c>
      <c r="L348" t="s">
        <v>322</v>
      </c>
      <c r="M348" s="434">
        <v>44593</v>
      </c>
      <c r="N348" t="s">
        <v>337</v>
      </c>
      <c r="O348" s="434">
        <v>45689</v>
      </c>
      <c r="P348" s="434"/>
      <c r="Q348" s="408">
        <v>44561</v>
      </c>
      <c r="R348" t="s">
        <v>258</v>
      </c>
      <c r="S348" t="s">
        <v>328</v>
      </c>
      <c r="T348" t="s">
        <v>328</v>
      </c>
      <c r="U348" t="s">
        <v>328</v>
      </c>
      <c r="V348" s="408"/>
      <c r="W348" t="s">
        <v>329</v>
      </c>
      <c r="X348" t="s">
        <v>321</v>
      </c>
      <c r="Y348" t="s">
        <v>328</v>
      </c>
      <c r="AA348" t="s">
        <v>328</v>
      </c>
      <c r="AB348" s="408"/>
      <c r="AD348" t="s">
        <v>328</v>
      </c>
      <c r="AF348" t="s">
        <v>328</v>
      </c>
      <c r="AG348" s="408"/>
      <c r="AH348" t="s">
        <v>328</v>
      </c>
      <c r="AI348" s="408"/>
      <c r="AJ348" s="408"/>
      <c r="AK348" t="s">
        <v>328</v>
      </c>
      <c r="AL348" s="408"/>
      <c r="AM348" s="408"/>
      <c r="AN348" t="s">
        <v>328</v>
      </c>
      <c r="AP348" t="s">
        <v>328</v>
      </c>
      <c r="AQ348" t="s">
        <v>328</v>
      </c>
      <c r="AR348" t="s">
        <v>258</v>
      </c>
    </row>
    <row r="349" spans="1:44">
      <c r="A349" t="s">
        <v>1338</v>
      </c>
      <c r="B349" t="s">
        <v>73</v>
      </c>
      <c r="C349" t="s">
        <v>318</v>
      </c>
      <c r="D349" t="s">
        <v>1829</v>
      </c>
      <c r="E349" t="s">
        <v>1830</v>
      </c>
      <c r="F349" t="s">
        <v>321</v>
      </c>
      <c r="G349" t="s">
        <v>322</v>
      </c>
      <c r="H349" t="s">
        <v>328</v>
      </c>
      <c r="I349" t="s">
        <v>1831</v>
      </c>
      <c r="J349" t="s">
        <v>657</v>
      </c>
      <c r="K349" t="s">
        <v>973</v>
      </c>
      <c r="L349" t="s">
        <v>322</v>
      </c>
      <c r="M349" s="434">
        <v>44578</v>
      </c>
      <c r="N349" t="s">
        <v>337</v>
      </c>
      <c r="O349" s="434">
        <v>45674</v>
      </c>
      <c r="P349" s="434"/>
      <c r="Q349" s="408">
        <v>44547</v>
      </c>
      <c r="R349" t="s">
        <v>258</v>
      </c>
      <c r="S349" t="s">
        <v>328</v>
      </c>
      <c r="T349" t="s">
        <v>328</v>
      </c>
      <c r="U349" t="s">
        <v>328</v>
      </c>
      <c r="V349" s="408"/>
      <c r="W349" t="s">
        <v>329</v>
      </c>
      <c r="X349" t="s">
        <v>321</v>
      </c>
      <c r="Y349" t="s">
        <v>328</v>
      </c>
      <c r="AA349" t="s">
        <v>328</v>
      </c>
      <c r="AB349" s="408"/>
      <c r="AD349" t="s">
        <v>328</v>
      </c>
      <c r="AF349" t="s">
        <v>328</v>
      </c>
      <c r="AG349" s="408"/>
      <c r="AH349" t="s">
        <v>328</v>
      </c>
      <c r="AI349" s="408"/>
      <c r="AJ349" s="408"/>
      <c r="AK349" t="s">
        <v>328</v>
      </c>
      <c r="AL349" s="408"/>
      <c r="AM349" s="408"/>
      <c r="AN349" t="s">
        <v>328</v>
      </c>
      <c r="AP349" t="s">
        <v>328</v>
      </c>
      <c r="AQ349" t="s">
        <v>328</v>
      </c>
      <c r="AR349" t="s">
        <v>258</v>
      </c>
    </row>
    <row r="350" spans="1:44">
      <c r="A350" t="s">
        <v>489</v>
      </c>
      <c r="B350" t="s">
        <v>73</v>
      </c>
      <c r="C350" t="s">
        <v>405</v>
      </c>
      <c r="D350" t="s">
        <v>1832</v>
      </c>
      <c r="E350" t="s">
        <v>1833</v>
      </c>
      <c r="F350" t="s">
        <v>258</v>
      </c>
      <c r="G350" t="s">
        <v>322</v>
      </c>
      <c r="H350" t="s">
        <v>328</v>
      </c>
      <c r="I350" t="s">
        <v>1834</v>
      </c>
      <c r="J350" t="s">
        <v>657</v>
      </c>
      <c r="K350" t="s">
        <v>973</v>
      </c>
      <c r="L350" t="s">
        <v>322</v>
      </c>
      <c r="M350" s="434">
        <v>44617</v>
      </c>
      <c r="N350" t="s">
        <v>337</v>
      </c>
      <c r="O350" s="434">
        <v>45713</v>
      </c>
      <c r="P350" s="434"/>
      <c r="Q350" s="408">
        <v>44561</v>
      </c>
      <c r="R350" t="s">
        <v>258</v>
      </c>
      <c r="S350" t="s">
        <v>328</v>
      </c>
      <c r="T350" t="s">
        <v>328</v>
      </c>
      <c r="U350" t="s">
        <v>328</v>
      </c>
      <c r="V350" s="408"/>
      <c r="W350" t="s">
        <v>329</v>
      </c>
      <c r="X350" t="s">
        <v>321</v>
      </c>
      <c r="Y350" t="s">
        <v>328</v>
      </c>
      <c r="AA350" t="s">
        <v>328</v>
      </c>
      <c r="AB350" s="408"/>
      <c r="AD350" t="s">
        <v>328</v>
      </c>
      <c r="AF350" t="s">
        <v>328</v>
      </c>
      <c r="AG350" s="408"/>
      <c r="AH350" t="s">
        <v>328</v>
      </c>
      <c r="AI350" s="408"/>
      <c r="AJ350" s="408"/>
      <c r="AK350" t="s">
        <v>328</v>
      </c>
      <c r="AL350" s="408"/>
      <c r="AM350" s="408"/>
      <c r="AN350" t="s">
        <v>328</v>
      </c>
      <c r="AP350" t="s">
        <v>328</v>
      </c>
      <c r="AQ350" t="s">
        <v>328</v>
      </c>
      <c r="AR350" t="s">
        <v>258</v>
      </c>
    </row>
    <row r="351" spans="1:44">
      <c r="A351" t="s">
        <v>1835</v>
      </c>
      <c r="B351" t="s">
        <v>73</v>
      </c>
      <c r="C351" t="s">
        <v>318</v>
      </c>
      <c r="D351" t="s">
        <v>1836</v>
      </c>
      <c r="E351" t="s">
        <v>1837</v>
      </c>
      <c r="F351" t="s">
        <v>321</v>
      </c>
      <c r="G351" t="s">
        <v>322</v>
      </c>
      <c r="H351" t="s">
        <v>328</v>
      </c>
      <c r="I351" t="s">
        <v>1838</v>
      </c>
      <c r="J351" t="s">
        <v>657</v>
      </c>
      <c r="K351" t="s">
        <v>973</v>
      </c>
      <c r="L351" t="s">
        <v>322</v>
      </c>
      <c r="M351" s="434">
        <v>44610</v>
      </c>
      <c r="N351" t="s">
        <v>337</v>
      </c>
      <c r="O351" s="434">
        <v>45706</v>
      </c>
      <c r="P351" s="434"/>
      <c r="Q351" s="408">
        <v>44561</v>
      </c>
      <c r="R351" t="s">
        <v>258</v>
      </c>
      <c r="S351" t="s">
        <v>328</v>
      </c>
      <c r="T351" t="s">
        <v>328</v>
      </c>
      <c r="U351" t="s">
        <v>328</v>
      </c>
      <c r="V351" s="408"/>
      <c r="W351" t="s">
        <v>329</v>
      </c>
      <c r="X351" t="s">
        <v>321</v>
      </c>
      <c r="Y351" t="s">
        <v>328</v>
      </c>
      <c r="AA351" t="s">
        <v>328</v>
      </c>
      <c r="AB351" s="408"/>
      <c r="AD351" t="s">
        <v>328</v>
      </c>
      <c r="AF351" t="s">
        <v>328</v>
      </c>
      <c r="AG351" s="408"/>
      <c r="AH351" t="s">
        <v>328</v>
      </c>
      <c r="AI351" s="408"/>
      <c r="AJ351" s="408"/>
      <c r="AK351" t="s">
        <v>328</v>
      </c>
      <c r="AL351" s="408"/>
      <c r="AM351" s="408"/>
      <c r="AN351" t="s">
        <v>328</v>
      </c>
      <c r="AP351" t="s">
        <v>328</v>
      </c>
      <c r="AQ351" t="s">
        <v>328</v>
      </c>
      <c r="AR351" t="s">
        <v>258</v>
      </c>
    </row>
    <row r="352" spans="1:44">
      <c r="A352" t="s">
        <v>1338</v>
      </c>
      <c r="B352" t="s">
        <v>73</v>
      </c>
      <c r="C352" t="s">
        <v>339</v>
      </c>
      <c r="D352" t="s">
        <v>1839</v>
      </c>
      <c r="E352" t="s">
        <v>1840</v>
      </c>
      <c r="F352" t="s">
        <v>258</v>
      </c>
      <c r="G352" t="s">
        <v>322</v>
      </c>
      <c r="H352" t="s">
        <v>328</v>
      </c>
      <c r="I352" t="s">
        <v>1831</v>
      </c>
      <c r="J352" t="s">
        <v>657</v>
      </c>
      <c r="K352" t="s">
        <v>973</v>
      </c>
      <c r="L352" t="s">
        <v>322</v>
      </c>
      <c r="M352" s="434">
        <v>44578</v>
      </c>
      <c r="N352" t="s">
        <v>337</v>
      </c>
      <c r="O352" s="434">
        <v>45674</v>
      </c>
      <c r="P352" s="434"/>
      <c r="Q352" s="408">
        <v>44547</v>
      </c>
      <c r="R352" t="s">
        <v>258</v>
      </c>
      <c r="S352" t="s">
        <v>328</v>
      </c>
      <c r="T352" t="s">
        <v>328</v>
      </c>
      <c r="U352" t="s">
        <v>328</v>
      </c>
      <c r="V352" s="408"/>
      <c r="W352" t="s">
        <v>329</v>
      </c>
      <c r="X352" t="s">
        <v>321</v>
      </c>
      <c r="Y352" t="s">
        <v>328</v>
      </c>
      <c r="AA352" t="s">
        <v>328</v>
      </c>
      <c r="AB352" s="408"/>
      <c r="AD352" t="s">
        <v>328</v>
      </c>
      <c r="AF352" t="s">
        <v>328</v>
      </c>
      <c r="AG352" s="408"/>
      <c r="AH352" t="s">
        <v>328</v>
      </c>
      <c r="AI352" s="408"/>
      <c r="AJ352" s="408"/>
      <c r="AK352" t="s">
        <v>328</v>
      </c>
      <c r="AL352" s="408"/>
      <c r="AM352" s="408"/>
      <c r="AN352" t="s">
        <v>328</v>
      </c>
      <c r="AP352" t="s">
        <v>328</v>
      </c>
      <c r="AQ352" t="s">
        <v>328</v>
      </c>
      <c r="AR352" t="s">
        <v>258</v>
      </c>
    </row>
    <row r="353" spans="1:44">
      <c r="A353" t="s">
        <v>872</v>
      </c>
      <c r="B353" t="s">
        <v>73</v>
      </c>
      <c r="C353" t="s">
        <v>1073</v>
      </c>
      <c r="D353" t="s">
        <v>1841</v>
      </c>
      <c r="E353" t="s">
        <v>1842</v>
      </c>
      <c r="F353" t="s">
        <v>321</v>
      </c>
      <c r="G353" t="s">
        <v>322</v>
      </c>
      <c r="H353" t="s">
        <v>328</v>
      </c>
      <c r="I353" t="s">
        <v>1828</v>
      </c>
      <c r="J353" t="s">
        <v>657</v>
      </c>
      <c r="K353" t="s">
        <v>973</v>
      </c>
      <c r="L353" t="s">
        <v>322</v>
      </c>
      <c r="M353" s="434">
        <v>44593</v>
      </c>
      <c r="N353" t="s">
        <v>337</v>
      </c>
      <c r="O353" s="434">
        <v>45689</v>
      </c>
      <c r="P353" s="434"/>
      <c r="Q353" s="408">
        <v>44529</v>
      </c>
      <c r="R353" t="s">
        <v>258</v>
      </c>
      <c r="S353" t="s">
        <v>328</v>
      </c>
      <c r="T353" t="s">
        <v>328</v>
      </c>
      <c r="U353" t="s">
        <v>328</v>
      </c>
      <c r="V353" s="408"/>
      <c r="W353" t="s">
        <v>329</v>
      </c>
      <c r="X353" t="s">
        <v>321</v>
      </c>
      <c r="Y353" t="s">
        <v>328</v>
      </c>
      <c r="AA353" t="s">
        <v>328</v>
      </c>
      <c r="AB353" s="408"/>
      <c r="AD353" t="s">
        <v>328</v>
      </c>
      <c r="AF353" t="s">
        <v>328</v>
      </c>
      <c r="AG353" s="408"/>
      <c r="AH353" t="s">
        <v>328</v>
      </c>
      <c r="AI353" s="408"/>
      <c r="AJ353" s="408"/>
      <c r="AK353" t="s">
        <v>328</v>
      </c>
      <c r="AL353" s="408"/>
      <c r="AM353" s="408"/>
      <c r="AN353" t="s">
        <v>328</v>
      </c>
      <c r="AP353" t="s">
        <v>328</v>
      </c>
      <c r="AQ353" t="s">
        <v>328</v>
      </c>
      <c r="AR353" t="s">
        <v>258</v>
      </c>
    </row>
    <row r="354" spans="1:44">
      <c r="A354" t="s">
        <v>609</v>
      </c>
      <c r="B354" t="s">
        <v>73</v>
      </c>
      <c r="C354" t="s">
        <v>318</v>
      </c>
      <c r="D354" t="s">
        <v>1843</v>
      </c>
      <c r="E354" t="s">
        <v>1844</v>
      </c>
      <c r="F354" t="s">
        <v>321</v>
      </c>
      <c r="G354" t="s">
        <v>322</v>
      </c>
      <c r="H354" t="s">
        <v>328</v>
      </c>
      <c r="I354" t="s">
        <v>1845</v>
      </c>
      <c r="J354" t="s">
        <v>657</v>
      </c>
      <c r="K354" t="s">
        <v>973</v>
      </c>
      <c r="L354" t="s">
        <v>322</v>
      </c>
      <c r="M354" s="434">
        <v>44623</v>
      </c>
      <c r="N354" t="s">
        <v>337</v>
      </c>
      <c r="O354" s="434">
        <v>45719</v>
      </c>
      <c r="P354" s="434"/>
      <c r="Q354" s="408">
        <v>44561</v>
      </c>
      <c r="R354" t="s">
        <v>258</v>
      </c>
      <c r="S354" t="s">
        <v>328</v>
      </c>
      <c r="T354" t="s">
        <v>328</v>
      </c>
      <c r="U354" t="s">
        <v>328</v>
      </c>
      <c r="V354" s="408"/>
      <c r="W354" t="s">
        <v>329</v>
      </c>
      <c r="X354" t="s">
        <v>321</v>
      </c>
      <c r="Y354" t="s">
        <v>328</v>
      </c>
      <c r="AA354" t="s">
        <v>328</v>
      </c>
      <c r="AB354" s="408"/>
      <c r="AD354" t="s">
        <v>328</v>
      </c>
      <c r="AF354" t="s">
        <v>328</v>
      </c>
      <c r="AG354" s="408"/>
      <c r="AH354" t="s">
        <v>328</v>
      </c>
      <c r="AI354" s="408"/>
      <c r="AJ354" s="408"/>
      <c r="AK354" t="s">
        <v>328</v>
      </c>
      <c r="AL354" s="408"/>
      <c r="AM354" s="408"/>
      <c r="AN354" t="s">
        <v>328</v>
      </c>
      <c r="AP354" t="s">
        <v>328</v>
      </c>
      <c r="AQ354" t="s">
        <v>328</v>
      </c>
      <c r="AR354" t="s">
        <v>258</v>
      </c>
    </row>
    <row r="355" spans="1:44">
      <c r="A355" t="s">
        <v>609</v>
      </c>
      <c r="B355" t="s">
        <v>73</v>
      </c>
      <c r="C355" t="s">
        <v>352</v>
      </c>
      <c r="D355" t="s">
        <v>1846</v>
      </c>
      <c r="E355" t="s">
        <v>1847</v>
      </c>
      <c r="F355" t="s">
        <v>258</v>
      </c>
      <c r="G355" t="s">
        <v>322</v>
      </c>
      <c r="H355" t="s">
        <v>328</v>
      </c>
      <c r="I355" t="s">
        <v>1848</v>
      </c>
      <c r="J355" t="s">
        <v>657</v>
      </c>
      <c r="K355" t="s">
        <v>973</v>
      </c>
      <c r="L355" t="s">
        <v>322</v>
      </c>
      <c r="M355" s="434">
        <v>44645</v>
      </c>
      <c r="N355" t="s">
        <v>337</v>
      </c>
      <c r="O355" s="434">
        <v>45741</v>
      </c>
      <c r="P355" s="434"/>
      <c r="Q355" s="408">
        <v>44561</v>
      </c>
      <c r="R355" t="s">
        <v>258</v>
      </c>
      <c r="S355" t="s">
        <v>328</v>
      </c>
      <c r="T355" t="s">
        <v>328</v>
      </c>
      <c r="U355" t="s">
        <v>328</v>
      </c>
      <c r="V355" s="408"/>
      <c r="W355" t="s">
        <v>329</v>
      </c>
      <c r="X355" t="s">
        <v>321</v>
      </c>
      <c r="Y355" t="s">
        <v>328</v>
      </c>
      <c r="AA355" t="s">
        <v>328</v>
      </c>
      <c r="AB355" s="408"/>
      <c r="AD355" t="s">
        <v>328</v>
      </c>
      <c r="AF355" t="s">
        <v>328</v>
      </c>
      <c r="AG355" s="408"/>
      <c r="AH355" t="s">
        <v>328</v>
      </c>
      <c r="AI355" s="408"/>
      <c r="AJ355" s="408"/>
      <c r="AK355" t="s">
        <v>328</v>
      </c>
      <c r="AL355" s="408"/>
      <c r="AM355" s="408"/>
      <c r="AN355" t="s">
        <v>328</v>
      </c>
      <c r="AP355" t="s">
        <v>328</v>
      </c>
      <c r="AQ355" t="s">
        <v>328</v>
      </c>
      <c r="AR355" t="s">
        <v>258</v>
      </c>
    </row>
    <row r="356" spans="1:44">
      <c r="A356" t="s">
        <v>609</v>
      </c>
      <c r="B356" t="s">
        <v>73</v>
      </c>
      <c r="C356" t="s">
        <v>405</v>
      </c>
      <c r="D356" t="s">
        <v>1849</v>
      </c>
      <c r="E356" t="s">
        <v>1850</v>
      </c>
      <c r="F356" t="s">
        <v>258</v>
      </c>
      <c r="G356" t="s">
        <v>322</v>
      </c>
      <c r="H356" t="s">
        <v>328</v>
      </c>
      <c r="I356" t="s">
        <v>1851</v>
      </c>
      <c r="J356" t="s">
        <v>657</v>
      </c>
      <c r="K356" t="s">
        <v>973</v>
      </c>
      <c r="L356" t="s">
        <v>322</v>
      </c>
      <c r="M356" s="434">
        <v>44665</v>
      </c>
      <c r="N356" t="s">
        <v>337</v>
      </c>
      <c r="O356" s="434">
        <v>45761</v>
      </c>
      <c r="P356" s="434"/>
      <c r="Q356" s="408">
        <v>44561</v>
      </c>
      <c r="R356" t="s">
        <v>258</v>
      </c>
      <c r="S356" t="s">
        <v>328</v>
      </c>
      <c r="T356" t="s">
        <v>328</v>
      </c>
      <c r="U356" t="s">
        <v>328</v>
      </c>
      <c r="V356" s="408"/>
      <c r="W356" t="s">
        <v>329</v>
      </c>
      <c r="X356" t="s">
        <v>321</v>
      </c>
      <c r="Y356" t="s">
        <v>328</v>
      </c>
      <c r="AA356" t="s">
        <v>328</v>
      </c>
      <c r="AB356" s="408"/>
      <c r="AD356" t="s">
        <v>328</v>
      </c>
      <c r="AF356" t="s">
        <v>328</v>
      </c>
      <c r="AG356" s="408"/>
      <c r="AH356" t="s">
        <v>328</v>
      </c>
      <c r="AI356" s="408"/>
      <c r="AJ356" s="408"/>
      <c r="AK356" t="s">
        <v>328</v>
      </c>
      <c r="AL356" s="408"/>
      <c r="AM356" s="408"/>
      <c r="AN356" t="s">
        <v>328</v>
      </c>
      <c r="AP356" t="s">
        <v>328</v>
      </c>
      <c r="AQ356" t="s">
        <v>328</v>
      </c>
      <c r="AR356" t="s">
        <v>258</v>
      </c>
    </row>
    <row r="357" spans="1:44">
      <c r="A357" t="s">
        <v>489</v>
      </c>
      <c r="B357" t="s">
        <v>73</v>
      </c>
      <c r="C357" t="s">
        <v>318</v>
      </c>
      <c r="D357" t="s">
        <v>1852</v>
      </c>
      <c r="E357" t="s">
        <v>1853</v>
      </c>
      <c r="F357" t="s">
        <v>321</v>
      </c>
      <c r="G357" t="s">
        <v>322</v>
      </c>
      <c r="H357" t="s">
        <v>328</v>
      </c>
      <c r="I357" t="s">
        <v>1854</v>
      </c>
      <c r="J357" t="s">
        <v>657</v>
      </c>
      <c r="K357" t="s">
        <v>973</v>
      </c>
      <c r="L357" t="s">
        <v>322</v>
      </c>
      <c r="M357" s="434">
        <v>44637</v>
      </c>
      <c r="N357" t="s">
        <v>337</v>
      </c>
      <c r="O357" s="434">
        <v>45733</v>
      </c>
      <c r="P357" s="434"/>
      <c r="Q357" s="408">
        <v>44561</v>
      </c>
      <c r="R357" t="s">
        <v>258</v>
      </c>
      <c r="S357" t="s">
        <v>328</v>
      </c>
      <c r="T357" t="s">
        <v>328</v>
      </c>
      <c r="U357" t="s">
        <v>328</v>
      </c>
      <c r="V357" s="408"/>
      <c r="W357" t="s">
        <v>329</v>
      </c>
      <c r="X357" t="s">
        <v>321</v>
      </c>
      <c r="Y357" t="s">
        <v>328</v>
      </c>
      <c r="AA357" t="s">
        <v>328</v>
      </c>
      <c r="AB357" s="408"/>
      <c r="AD357" t="s">
        <v>328</v>
      </c>
      <c r="AF357" t="s">
        <v>328</v>
      </c>
      <c r="AG357" s="408"/>
      <c r="AH357" t="s">
        <v>328</v>
      </c>
      <c r="AI357" s="408"/>
      <c r="AJ357" s="408"/>
      <c r="AK357" t="s">
        <v>328</v>
      </c>
      <c r="AL357" s="408"/>
      <c r="AM357" s="408"/>
      <c r="AN357" t="s">
        <v>328</v>
      </c>
      <c r="AP357" t="s">
        <v>328</v>
      </c>
      <c r="AQ357" t="s">
        <v>328</v>
      </c>
      <c r="AR357" t="s">
        <v>258</v>
      </c>
    </row>
    <row r="358" spans="1:44">
      <c r="A358" t="s">
        <v>489</v>
      </c>
      <c r="B358" t="s">
        <v>73</v>
      </c>
      <c r="C358" t="s">
        <v>597</v>
      </c>
      <c r="D358" t="s">
        <v>1855</v>
      </c>
      <c r="E358" t="s">
        <v>1856</v>
      </c>
      <c r="F358" t="s">
        <v>258</v>
      </c>
      <c r="G358" t="s">
        <v>322</v>
      </c>
      <c r="H358" t="s">
        <v>328</v>
      </c>
      <c r="I358" t="s">
        <v>1857</v>
      </c>
      <c r="J358" t="s">
        <v>657</v>
      </c>
      <c r="K358" t="s">
        <v>973</v>
      </c>
      <c r="L358" t="s">
        <v>322</v>
      </c>
      <c r="M358" s="434">
        <v>44706</v>
      </c>
      <c r="N358" t="s">
        <v>337</v>
      </c>
      <c r="O358" s="434">
        <v>45802</v>
      </c>
      <c r="P358" s="434"/>
      <c r="Q358" s="408">
        <v>44561</v>
      </c>
      <c r="R358" t="s">
        <v>258</v>
      </c>
      <c r="S358" t="s">
        <v>328</v>
      </c>
      <c r="T358" t="s">
        <v>328</v>
      </c>
      <c r="U358" t="s">
        <v>328</v>
      </c>
      <c r="V358" s="408"/>
      <c r="W358" t="s">
        <v>329</v>
      </c>
      <c r="X358" t="s">
        <v>321</v>
      </c>
      <c r="Y358" t="s">
        <v>328</v>
      </c>
      <c r="AA358" t="s">
        <v>328</v>
      </c>
      <c r="AB358" s="408"/>
      <c r="AD358" t="s">
        <v>328</v>
      </c>
      <c r="AF358" t="s">
        <v>328</v>
      </c>
      <c r="AG358" s="408"/>
      <c r="AH358" t="s">
        <v>328</v>
      </c>
      <c r="AI358" s="408"/>
      <c r="AJ358" s="408"/>
      <c r="AK358" t="s">
        <v>328</v>
      </c>
      <c r="AL358" s="408"/>
      <c r="AM358" s="408"/>
      <c r="AN358" t="s">
        <v>328</v>
      </c>
      <c r="AP358" t="s">
        <v>328</v>
      </c>
      <c r="AQ358" t="s">
        <v>328</v>
      </c>
      <c r="AR358" t="s">
        <v>258</v>
      </c>
    </row>
    <row r="359" spans="1:44">
      <c r="A359" t="s">
        <v>489</v>
      </c>
      <c r="B359" t="s">
        <v>73</v>
      </c>
      <c r="C359" t="s">
        <v>352</v>
      </c>
      <c r="D359" t="s">
        <v>1858</v>
      </c>
      <c r="E359" t="s">
        <v>1859</v>
      </c>
      <c r="F359" t="s">
        <v>258</v>
      </c>
      <c r="G359" t="s">
        <v>322</v>
      </c>
      <c r="H359" t="s">
        <v>328</v>
      </c>
      <c r="I359" t="s">
        <v>1860</v>
      </c>
      <c r="J359" t="s">
        <v>657</v>
      </c>
      <c r="K359" t="s">
        <v>973</v>
      </c>
      <c r="L359" t="s">
        <v>322</v>
      </c>
      <c r="M359" s="434">
        <v>44726</v>
      </c>
      <c r="N359" t="s">
        <v>337</v>
      </c>
      <c r="O359" s="434">
        <v>45822</v>
      </c>
      <c r="P359" s="434"/>
      <c r="Q359" s="408">
        <v>44561</v>
      </c>
      <c r="R359" t="s">
        <v>258</v>
      </c>
      <c r="S359" t="s">
        <v>328</v>
      </c>
      <c r="T359" t="s">
        <v>328</v>
      </c>
      <c r="U359" t="s">
        <v>328</v>
      </c>
      <c r="V359" s="408"/>
      <c r="W359" t="s">
        <v>329</v>
      </c>
      <c r="X359" t="s">
        <v>321</v>
      </c>
      <c r="Y359" t="s">
        <v>328</v>
      </c>
      <c r="AA359" t="s">
        <v>328</v>
      </c>
      <c r="AB359" s="408"/>
      <c r="AD359" t="s">
        <v>328</v>
      </c>
      <c r="AF359" t="s">
        <v>328</v>
      </c>
      <c r="AG359" s="408"/>
      <c r="AH359" t="s">
        <v>328</v>
      </c>
      <c r="AI359" s="408"/>
      <c r="AJ359" s="408"/>
      <c r="AK359" t="s">
        <v>328</v>
      </c>
      <c r="AL359" s="408"/>
      <c r="AM359" s="408"/>
      <c r="AN359" t="s">
        <v>328</v>
      </c>
      <c r="AP359" t="s">
        <v>328</v>
      </c>
      <c r="AQ359" t="s">
        <v>328</v>
      </c>
      <c r="AR359" t="s">
        <v>258</v>
      </c>
    </row>
    <row r="360" spans="1:44">
      <c r="A360" t="s">
        <v>884</v>
      </c>
      <c r="B360" t="s">
        <v>73</v>
      </c>
      <c r="C360" t="s">
        <v>885</v>
      </c>
      <c r="D360" t="s">
        <v>1861</v>
      </c>
      <c r="E360" t="s">
        <v>1862</v>
      </c>
      <c r="F360" t="s">
        <v>258</v>
      </c>
      <c r="G360" t="s">
        <v>322</v>
      </c>
      <c r="H360" t="s">
        <v>328</v>
      </c>
      <c r="I360" t="s">
        <v>1863</v>
      </c>
      <c r="J360" t="s">
        <v>657</v>
      </c>
      <c r="K360" t="s">
        <v>973</v>
      </c>
      <c r="L360" t="s">
        <v>322</v>
      </c>
      <c r="M360" s="434">
        <v>44651</v>
      </c>
      <c r="N360" t="s">
        <v>337</v>
      </c>
      <c r="O360" s="434">
        <v>45747</v>
      </c>
      <c r="P360" s="434"/>
      <c r="Q360" s="408">
        <v>44529</v>
      </c>
      <c r="R360" t="s">
        <v>258</v>
      </c>
      <c r="S360" t="s">
        <v>328</v>
      </c>
      <c r="T360" t="s">
        <v>328</v>
      </c>
      <c r="U360" t="s">
        <v>328</v>
      </c>
      <c r="V360" s="408"/>
      <c r="W360" t="s">
        <v>329</v>
      </c>
      <c r="X360" t="s">
        <v>321</v>
      </c>
      <c r="Y360" t="s">
        <v>328</v>
      </c>
      <c r="AA360" t="s">
        <v>328</v>
      </c>
      <c r="AB360" s="408"/>
      <c r="AD360" t="s">
        <v>328</v>
      </c>
      <c r="AF360" t="s">
        <v>328</v>
      </c>
      <c r="AG360" s="408"/>
      <c r="AH360" t="s">
        <v>328</v>
      </c>
      <c r="AI360" s="408"/>
      <c r="AJ360" s="408"/>
      <c r="AK360" t="s">
        <v>328</v>
      </c>
      <c r="AL360" s="408"/>
      <c r="AM360" s="408"/>
      <c r="AN360" t="s">
        <v>328</v>
      </c>
      <c r="AP360" t="s">
        <v>328</v>
      </c>
      <c r="AQ360" t="s">
        <v>328</v>
      </c>
      <c r="AR360" t="s">
        <v>258</v>
      </c>
    </row>
    <row r="361" spans="1:44">
      <c r="A361" t="s">
        <v>1835</v>
      </c>
      <c r="B361" t="s">
        <v>73</v>
      </c>
      <c r="C361" t="s">
        <v>471</v>
      </c>
      <c r="D361" t="s">
        <v>1864</v>
      </c>
      <c r="E361" t="s">
        <v>1865</v>
      </c>
      <c r="F361" t="s">
        <v>258</v>
      </c>
      <c r="G361" t="s">
        <v>322</v>
      </c>
      <c r="H361" t="s">
        <v>328</v>
      </c>
      <c r="I361" t="s">
        <v>1866</v>
      </c>
      <c r="J361" t="s">
        <v>657</v>
      </c>
      <c r="K361" t="s">
        <v>973</v>
      </c>
      <c r="L361" t="s">
        <v>322</v>
      </c>
      <c r="M361" s="434">
        <v>44676</v>
      </c>
      <c r="N361" t="s">
        <v>337</v>
      </c>
      <c r="O361" s="434">
        <v>45772</v>
      </c>
      <c r="P361" s="434"/>
      <c r="Q361" s="408">
        <v>44561</v>
      </c>
      <c r="R361" t="s">
        <v>258</v>
      </c>
      <c r="S361" t="s">
        <v>328</v>
      </c>
      <c r="T361" t="s">
        <v>328</v>
      </c>
      <c r="U361" t="s">
        <v>328</v>
      </c>
      <c r="V361" s="408"/>
      <c r="W361" t="s">
        <v>329</v>
      </c>
      <c r="X361" t="s">
        <v>321</v>
      </c>
      <c r="Y361" t="s">
        <v>328</v>
      </c>
      <c r="AA361" t="s">
        <v>328</v>
      </c>
      <c r="AB361" s="408"/>
      <c r="AD361" t="s">
        <v>328</v>
      </c>
      <c r="AF361" t="s">
        <v>328</v>
      </c>
      <c r="AG361" s="408"/>
      <c r="AH361" t="s">
        <v>328</v>
      </c>
      <c r="AI361" s="408"/>
      <c r="AJ361" s="408"/>
      <c r="AK361" t="s">
        <v>328</v>
      </c>
      <c r="AL361" s="408"/>
      <c r="AM361" s="408"/>
      <c r="AN361" t="s">
        <v>328</v>
      </c>
      <c r="AP361" t="s">
        <v>328</v>
      </c>
      <c r="AQ361" t="s">
        <v>328</v>
      </c>
      <c r="AR361" t="s">
        <v>258</v>
      </c>
    </row>
    <row r="362" spans="1:44">
      <c r="A362" t="s">
        <v>1800</v>
      </c>
      <c r="B362" t="s">
        <v>73</v>
      </c>
      <c r="C362" t="s">
        <v>1867</v>
      </c>
      <c r="D362" t="s">
        <v>1868</v>
      </c>
      <c r="E362" t="s">
        <v>1869</v>
      </c>
      <c r="F362" t="s">
        <v>258</v>
      </c>
      <c r="G362" t="s">
        <v>322</v>
      </c>
      <c r="H362" t="s">
        <v>328</v>
      </c>
      <c r="I362" t="s">
        <v>1870</v>
      </c>
      <c r="J362" t="s">
        <v>657</v>
      </c>
      <c r="K362" t="s">
        <v>973</v>
      </c>
      <c r="L362" t="s">
        <v>322</v>
      </c>
      <c r="M362" s="434">
        <v>44671</v>
      </c>
      <c r="N362" t="s">
        <v>337</v>
      </c>
      <c r="O362" s="434">
        <v>45767</v>
      </c>
      <c r="P362" s="434"/>
      <c r="Q362" s="408">
        <v>44561</v>
      </c>
      <c r="R362" t="s">
        <v>258</v>
      </c>
      <c r="S362" t="s">
        <v>328</v>
      </c>
      <c r="T362" t="s">
        <v>328</v>
      </c>
      <c r="U362" t="s">
        <v>328</v>
      </c>
      <c r="V362" s="408"/>
      <c r="W362" t="s">
        <v>329</v>
      </c>
      <c r="X362" t="s">
        <v>321</v>
      </c>
      <c r="Y362" t="s">
        <v>328</v>
      </c>
      <c r="AA362" t="s">
        <v>328</v>
      </c>
      <c r="AB362" s="408"/>
      <c r="AD362" t="s">
        <v>328</v>
      </c>
      <c r="AF362" t="s">
        <v>328</v>
      </c>
      <c r="AG362" s="408"/>
      <c r="AH362" t="s">
        <v>328</v>
      </c>
      <c r="AI362" s="408"/>
      <c r="AJ362" s="408"/>
      <c r="AK362" t="s">
        <v>328</v>
      </c>
      <c r="AL362" s="408"/>
      <c r="AM362" s="408"/>
      <c r="AN362" t="s">
        <v>328</v>
      </c>
      <c r="AP362" t="s">
        <v>328</v>
      </c>
      <c r="AQ362" t="s">
        <v>328</v>
      </c>
      <c r="AR362" t="s">
        <v>258</v>
      </c>
    </row>
    <row r="363" spans="1:44">
      <c r="A363" t="s">
        <v>1577</v>
      </c>
      <c r="B363" t="s">
        <v>73</v>
      </c>
      <c r="C363" t="s">
        <v>405</v>
      </c>
      <c r="D363" t="s">
        <v>1871</v>
      </c>
      <c r="E363" t="s">
        <v>1872</v>
      </c>
      <c r="F363" t="s">
        <v>321</v>
      </c>
      <c r="G363" t="s">
        <v>322</v>
      </c>
      <c r="H363" t="s">
        <v>328</v>
      </c>
      <c r="I363" t="s">
        <v>1873</v>
      </c>
      <c r="J363" t="s">
        <v>657</v>
      </c>
      <c r="K363" t="s">
        <v>973</v>
      </c>
      <c r="L363" t="s">
        <v>322</v>
      </c>
      <c r="M363" s="434">
        <v>44685</v>
      </c>
      <c r="N363" t="s">
        <v>337</v>
      </c>
      <c r="O363" s="434">
        <v>45781</v>
      </c>
      <c r="P363" s="434"/>
      <c r="Q363" s="408">
        <v>44543</v>
      </c>
      <c r="R363" t="s">
        <v>258</v>
      </c>
      <c r="S363" t="s">
        <v>328</v>
      </c>
      <c r="T363" t="s">
        <v>328</v>
      </c>
      <c r="U363" t="s">
        <v>328</v>
      </c>
      <c r="V363" s="408"/>
      <c r="W363" t="s">
        <v>329</v>
      </c>
      <c r="X363" t="s">
        <v>321</v>
      </c>
      <c r="Y363" t="s">
        <v>328</v>
      </c>
      <c r="AA363" t="s">
        <v>328</v>
      </c>
      <c r="AB363" s="408"/>
      <c r="AD363" t="s">
        <v>328</v>
      </c>
      <c r="AF363" t="s">
        <v>328</v>
      </c>
      <c r="AG363" s="408"/>
      <c r="AH363" t="s">
        <v>328</v>
      </c>
      <c r="AI363" s="408"/>
      <c r="AJ363" s="408"/>
      <c r="AK363" t="s">
        <v>328</v>
      </c>
      <c r="AL363" s="408"/>
      <c r="AM363" s="408"/>
      <c r="AN363" t="s">
        <v>328</v>
      </c>
      <c r="AP363" t="s">
        <v>328</v>
      </c>
      <c r="AQ363" t="s">
        <v>328</v>
      </c>
      <c r="AR363" t="s">
        <v>258</v>
      </c>
    </row>
    <row r="364" spans="1:44">
      <c r="A364" t="s">
        <v>884</v>
      </c>
      <c r="B364" t="s">
        <v>73</v>
      </c>
      <c r="C364" t="s">
        <v>1874</v>
      </c>
      <c r="D364" t="s">
        <v>1875</v>
      </c>
      <c r="E364" t="s">
        <v>1876</v>
      </c>
      <c r="F364" t="s">
        <v>258</v>
      </c>
      <c r="G364" t="s">
        <v>322</v>
      </c>
      <c r="H364" t="s">
        <v>328</v>
      </c>
      <c r="I364" t="s">
        <v>1873</v>
      </c>
      <c r="J364" t="s">
        <v>657</v>
      </c>
      <c r="K364" t="s">
        <v>973</v>
      </c>
      <c r="L364" t="s">
        <v>322</v>
      </c>
      <c r="M364" s="434">
        <v>44685</v>
      </c>
      <c r="N364" t="s">
        <v>337</v>
      </c>
      <c r="O364" s="434">
        <v>45781</v>
      </c>
      <c r="P364" s="434"/>
      <c r="Q364" s="408">
        <v>44529</v>
      </c>
      <c r="R364" t="s">
        <v>258</v>
      </c>
      <c r="S364" t="s">
        <v>328</v>
      </c>
      <c r="T364" t="s">
        <v>328</v>
      </c>
      <c r="U364" t="s">
        <v>328</v>
      </c>
      <c r="V364" s="408"/>
      <c r="W364" t="s">
        <v>329</v>
      </c>
      <c r="X364" t="s">
        <v>321</v>
      </c>
      <c r="Y364" t="s">
        <v>328</v>
      </c>
      <c r="AA364" t="s">
        <v>328</v>
      </c>
      <c r="AB364" s="408"/>
      <c r="AD364" t="s">
        <v>328</v>
      </c>
      <c r="AF364" t="s">
        <v>328</v>
      </c>
      <c r="AG364" s="408"/>
      <c r="AH364" t="s">
        <v>328</v>
      </c>
      <c r="AI364" s="408"/>
      <c r="AJ364" s="408"/>
      <c r="AK364" t="s">
        <v>328</v>
      </c>
      <c r="AL364" s="408"/>
      <c r="AM364" s="408"/>
      <c r="AN364" t="s">
        <v>328</v>
      </c>
      <c r="AP364" t="s">
        <v>328</v>
      </c>
      <c r="AQ364" t="s">
        <v>328</v>
      </c>
      <c r="AR364" t="s">
        <v>258</v>
      </c>
    </row>
    <row r="365" spans="1:44">
      <c r="A365" t="s">
        <v>489</v>
      </c>
      <c r="B365" t="s">
        <v>73</v>
      </c>
      <c r="C365" t="s">
        <v>345</v>
      </c>
      <c r="D365" t="s">
        <v>1877</v>
      </c>
      <c r="E365" t="s">
        <v>1878</v>
      </c>
      <c r="F365" t="s">
        <v>258</v>
      </c>
      <c r="G365" t="s">
        <v>322</v>
      </c>
      <c r="H365" t="s">
        <v>328</v>
      </c>
      <c r="I365" t="s">
        <v>1879</v>
      </c>
      <c r="J365" t="s">
        <v>657</v>
      </c>
      <c r="K365" t="s">
        <v>973</v>
      </c>
      <c r="M365" s="434">
        <v>44727</v>
      </c>
      <c r="N365" t="s">
        <v>337</v>
      </c>
      <c r="O365" s="434">
        <v>45823</v>
      </c>
      <c r="P365" s="434"/>
      <c r="Q365" s="408">
        <v>44561</v>
      </c>
      <c r="R365" t="s">
        <v>258</v>
      </c>
      <c r="S365" t="s">
        <v>328</v>
      </c>
      <c r="T365" t="s">
        <v>328</v>
      </c>
      <c r="U365" t="s">
        <v>328</v>
      </c>
      <c r="V365" s="408"/>
      <c r="W365" t="s">
        <v>329</v>
      </c>
      <c r="X365" t="s">
        <v>321</v>
      </c>
      <c r="Y365" t="s">
        <v>328</v>
      </c>
      <c r="AA365" t="s">
        <v>328</v>
      </c>
      <c r="AB365" s="408"/>
      <c r="AD365" t="s">
        <v>328</v>
      </c>
      <c r="AF365" t="s">
        <v>328</v>
      </c>
      <c r="AG365" s="408"/>
      <c r="AH365" t="s">
        <v>328</v>
      </c>
      <c r="AI365" s="408"/>
      <c r="AJ365" s="408"/>
      <c r="AK365" t="s">
        <v>328</v>
      </c>
      <c r="AL365" s="408"/>
      <c r="AM365" s="408"/>
      <c r="AN365" t="s">
        <v>328</v>
      </c>
      <c r="AP365" t="s">
        <v>328</v>
      </c>
      <c r="AQ365" t="s">
        <v>328</v>
      </c>
      <c r="AR365" t="s">
        <v>258</v>
      </c>
    </row>
    <row r="366" spans="1:44">
      <c r="A366" t="s">
        <v>1338</v>
      </c>
      <c r="B366" t="s">
        <v>73</v>
      </c>
      <c r="C366" t="s">
        <v>1880</v>
      </c>
      <c r="D366" t="s">
        <v>1881</v>
      </c>
      <c r="E366" t="s">
        <v>1882</v>
      </c>
      <c r="F366" t="s">
        <v>258</v>
      </c>
      <c r="G366" t="s">
        <v>322</v>
      </c>
      <c r="H366" t="s">
        <v>328</v>
      </c>
      <c r="I366" t="s">
        <v>1883</v>
      </c>
      <c r="J366" t="s">
        <v>657</v>
      </c>
      <c r="K366" t="s">
        <v>973</v>
      </c>
      <c r="M366" s="434">
        <v>44740</v>
      </c>
      <c r="N366" t="s">
        <v>337</v>
      </c>
      <c r="O366" s="434">
        <v>45836</v>
      </c>
      <c r="P366" s="434"/>
      <c r="Q366" s="408">
        <v>44547</v>
      </c>
      <c r="R366" t="s">
        <v>258</v>
      </c>
      <c r="S366" t="s">
        <v>328</v>
      </c>
      <c r="T366" t="s">
        <v>328</v>
      </c>
      <c r="U366" t="s">
        <v>328</v>
      </c>
      <c r="V366" s="408"/>
      <c r="W366" t="s">
        <v>329</v>
      </c>
      <c r="X366" t="s">
        <v>321</v>
      </c>
      <c r="Y366" t="s">
        <v>328</v>
      </c>
      <c r="AA366" t="s">
        <v>328</v>
      </c>
      <c r="AB366" s="408"/>
      <c r="AD366" t="s">
        <v>328</v>
      </c>
      <c r="AF366" t="s">
        <v>328</v>
      </c>
      <c r="AG366" s="408"/>
      <c r="AH366" t="s">
        <v>328</v>
      </c>
      <c r="AI366" s="408"/>
      <c r="AJ366" s="408"/>
      <c r="AK366" t="s">
        <v>328</v>
      </c>
      <c r="AL366" s="408"/>
      <c r="AM366" s="408"/>
      <c r="AN366" t="s">
        <v>328</v>
      </c>
      <c r="AP366" t="s">
        <v>328</v>
      </c>
      <c r="AQ366" t="s">
        <v>328</v>
      </c>
      <c r="AR366" t="s">
        <v>258</v>
      </c>
    </row>
    <row r="367" spans="1:44">
      <c r="A367" t="s">
        <v>832</v>
      </c>
      <c r="B367" t="s">
        <v>73</v>
      </c>
      <c r="C367" t="s">
        <v>318</v>
      </c>
      <c r="D367" t="s">
        <v>1884</v>
      </c>
      <c r="E367" t="s">
        <v>1885</v>
      </c>
      <c r="F367" t="s">
        <v>321</v>
      </c>
      <c r="G367" t="s">
        <v>322</v>
      </c>
      <c r="H367" t="s">
        <v>328</v>
      </c>
      <c r="I367" t="s">
        <v>1886</v>
      </c>
      <c r="J367" t="s">
        <v>657</v>
      </c>
      <c r="K367" t="s">
        <v>973</v>
      </c>
      <c r="M367" s="434">
        <v>44777</v>
      </c>
      <c r="N367" t="s">
        <v>337</v>
      </c>
      <c r="O367" s="434">
        <v>45873</v>
      </c>
      <c r="P367" s="434"/>
      <c r="Q367" s="408">
        <v>44767</v>
      </c>
      <c r="R367" t="s">
        <v>258</v>
      </c>
      <c r="S367" t="s">
        <v>328</v>
      </c>
      <c r="T367" t="s">
        <v>328</v>
      </c>
      <c r="U367" t="s">
        <v>328</v>
      </c>
      <c r="V367" s="408"/>
      <c r="W367" t="s">
        <v>329</v>
      </c>
      <c r="X367" t="s">
        <v>321</v>
      </c>
      <c r="Y367" t="s">
        <v>1804</v>
      </c>
      <c r="AA367" t="s">
        <v>328</v>
      </c>
      <c r="AB367" s="408"/>
      <c r="AD367" t="s">
        <v>328</v>
      </c>
      <c r="AF367" t="s">
        <v>328</v>
      </c>
      <c r="AG367" s="408"/>
      <c r="AH367" t="s">
        <v>328</v>
      </c>
      <c r="AI367" s="408"/>
      <c r="AJ367" s="408"/>
      <c r="AK367" t="s">
        <v>328</v>
      </c>
      <c r="AL367" s="408"/>
      <c r="AM367" s="408"/>
      <c r="AN367" t="s">
        <v>328</v>
      </c>
      <c r="AP367" t="s">
        <v>328</v>
      </c>
      <c r="AQ367" t="s">
        <v>328</v>
      </c>
      <c r="AR367" t="s">
        <v>258</v>
      </c>
    </row>
    <row r="368" spans="1:44">
      <c r="A368" t="s">
        <v>832</v>
      </c>
      <c r="B368" t="s">
        <v>73</v>
      </c>
      <c r="C368" t="s">
        <v>597</v>
      </c>
      <c r="D368" t="s">
        <v>1887</v>
      </c>
      <c r="E368" t="s">
        <v>1888</v>
      </c>
      <c r="F368" t="s">
        <v>258</v>
      </c>
      <c r="G368" t="s">
        <v>322</v>
      </c>
      <c r="H368" t="s">
        <v>328</v>
      </c>
      <c r="I368" t="s">
        <v>1889</v>
      </c>
      <c r="J368" t="s">
        <v>657</v>
      </c>
      <c r="K368" t="s">
        <v>973</v>
      </c>
      <c r="M368" s="434">
        <v>44791</v>
      </c>
      <c r="N368" t="s">
        <v>337</v>
      </c>
      <c r="O368" s="434">
        <v>45887</v>
      </c>
      <c r="P368" s="434"/>
      <c r="Q368" s="408">
        <v>44767</v>
      </c>
      <c r="R368" t="s">
        <v>258</v>
      </c>
      <c r="S368" t="s">
        <v>328</v>
      </c>
      <c r="T368" t="s">
        <v>328</v>
      </c>
      <c r="U368" t="s">
        <v>328</v>
      </c>
      <c r="V368" s="408"/>
      <c r="W368" t="s">
        <v>329</v>
      </c>
      <c r="X368" t="s">
        <v>321</v>
      </c>
      <c r="Y368" t="s">
        <v>1804</v>
      </c>
      <c r="AA368" t="s">
        <v>328</v>
      </c>
      <c r="AB368" s="408"/>
      <c r="AD368" t="s">
        <v>328</v>
      </c>
      <c r="AF368" t="s">
        <v>328</v>
      </c>
      <c r="AG368" s="408"/>
      <c r="AH368" t="s">
        <v>328</v>
      </c>
      <c r="AI368" s="408"/>
      <c r="AJ368" s="408"/>
      <c r="AK368" t="s">
        <v>328</v>
      </c>
      <c r="AL368" s="408"/>
      <c r="AM368" s="408"/>
      <c r="AN368" t="s">
        <v>328</v>
      </c>
      <c r="AP368" t="s">
        <v>328</v>
      </c>
      <c r="AQ368" t="s">
        <v>328</v>
      </c>
      <c r="AR368" t="s">
        <v>258</v>
      </c>
    </row>
    <row r="369" spans="1:44">
      <c r="A369" t="s">
        <v>832</v>
      </c>
      <c r="B369" t="s">
        <v>73</v>
      </c>
      <c r="C369" t="s">
        <v>345</v>
      </c>
      <c r="D369" t="s">
        <v>1890</v>
      </c>
      <c r="E369" t="s">
        <v>1891</v>
      </c>
      <c r="F369" t="s">
        <v>258</v>
      </c>
      <c r="G369" t="s">
        <v>322</v>
      </c>
      <c r="H369" t="s">
        <v>328</v>
      </c>
      <c r="I369" t="s">
        <v>1886</v>
      </c>
      <c r="J369" t="s">
        <v>657</v>
      </c>
      <c r="K369" t="s">
        <v>973</v>
      </c>
      <c r="M369" s="434">
        <v>44777</v>
      </c>
      <c r="N369" t="s">
        <v>337</v>
      </c>
      <c r="O369" s="434">
        <v>45873</v>
      </c>
      <c r="P369" s="434"/>
      <c r="Q369" s="408">
        <v>44767</v>
      </c>
      <c r="R369" t="s">
        <v>258</v>
      </c>
      <c r="S369" t="s">
        <v>328</v>
      </c>
      <c r="T369" t="s">
        <v>328</v>
      </c>
      <c r="U369" t="s">
        <v>328</v>
      </c>
      <c r="V369" s="408"/>
      <c r="W369" t="s">
        <v>329</v>
      </c>
      <c r="X369" t="s">
        <v>321</v>
      </c>
      <c r="Y369" t="s">
        <v>1804</v>
      </c>
      <c r="AA369" t="s">
        <v>328</v>
      </c>
      <c r="AB369" s="408"/>
      <c r="AD369" t="s">
        <v>328</v>
      </c>
      <c r="AF369" t="s">
        <v>328</v>
      </c>
      <c r="AG369" s="408"/>
      <c r="AH369" t="s">
        <v>328</v>
      </c>
      <c r="AI369" s="408"/>
      <c r="AJ369" s="408"/>
      <c r="AK369" t="s">
        <v>328</v>
      </c>
      <c r="AL369" s="408"/>
      <c r="AM369" s="408"/>
      <c r="AN369" t="s">
        <v>328</v>
      </c>
      <c r="AP369" t="s">
        <v>328</v>
      </c>
      <c r="AQ369" t="s">
        <v>328</v>
      </c>
      <c r="AR369" t="s">
        <v>258</v>
      </c>
    </row>
    <row r="370" spans="1:44">
      <c r="A370" t="s">
        <v>832</v>
      </c>
      <c r="B370" t="s">
        <v>73</v>
      </c>
      <c r="C370" t="s">
        <v>352</v>
      </c>
      <c r="D370" t="s">
        <v>1892</v>
      </c>
      <c r="E370" t="s">
        <v>1893</v>
      </c>
      <c r="F370" t="s">
        <v>258</v>
      </c>
      <c r="G370" t="s">
        <v>322</v>
      </c>
      <c r="H370" t="s">
        <v>328</v>
      </c>
      <c r="I370" t="s">
        <v>1894</v>
      </c>
      <c r="J370" t="s">
        <v>657</v>
      </c>
      <c r="K370" t="s">
        <v>973</v>
      </c>
      <c r="M370" s="434">
        <v>44789</v>
      </c>
      <c r="N370" t="s">
        <v>337</v>
      </c>
      <c r="O370" s="434">
        <v>45885</v>
      </c>
      <c r="P370" s="434"/>
      <c r="Q370" s="408">
        <v>44767</v>
      </c>
      <c r="R370" t="s">
        <v>258</v>
      </c>
      <c r="S370" t="s">
        <v>328</v>
      </c>
      <c r="T370" t="s">
        <v>328</v>
      </c>
      <c r="U370" t="s">
        <v>328</v>
      </c>
      <c r="V370" s="408"/>
      <c r="W370" t="s">
        <v>1755</v>
      </c>
      <c r="X370" t="s">
        <v>321</v>
      </c>
      <c r="Y370" t="s">
        <v>1804</v>
      </c>
      <c r="AA370" t="s">
        <v>328</v>
      </c>
      <c r="AB370" s="408"/>
      <c r="AD370" t="s">
        <v>328</v>
      </c>
      <c r="AF370" t="s">
        <v>328</v>
      </c>
      <c r="AG370" s="408"/>
      <c r="AH370" t="s">
        <v>328</v>
      </c>
      <c r="AI370" s="408"/>
      <c r="AJ370" s="408"/>
      <c r="AK370" t="s">
        <v>328</v>
      </c>
      <c r="AL370" s="408"/>
      <c r="AM370" s="408"/>
      <c r="AN370" t="s">
        <v>328</v>
      </c>
      <c r="AP370" t="s">
        <v>328</v>
      </c>
      <c r="AQ370" t="s">
        <v>328</v>
      </c>
      <c r="AR370" t="s">
        <v>258</v>
      </c>
    </row>
    <row r="371" spans="1:44">
      <c r="A371" t="s">
        <v>832</v>
      </c>
      <c r="B371" t="s">
        <v>73</v>
      </c>
      <c r="C371" t="s">
        <v>752</v>
      </c>
      <c r="D371" t="s">
        <v>1895</v>
      </c>
      <c r="E371" t="s">
        <v>1896</v>
      </c>
      <c r="F371" t="s">
        <v>258</v>
      </c>
      <c r="G371" t="s">
        <v>322</v>
      </c>
      <c r="H371" t="s">
        <v>328</v>
      </c>
      <c r="I371" t="s">
        <v>1897</v>
      </c>
      <c r="J371" t="s">
        <v>657</v>
      </c>
      <c r="K371" t="s">
        <v>973</v>
      </c>
      <c r="M371" s="434">
        <v>44811</v>
      </c>
      <c r="N371" t="s">
        <v>337</v>
      </c>
      <c r="O371" s="434">
        <v>45907</v>
      </c>
      <c r="P371" s="434"/>
      <c r="Q371" s="408">
        <v>44767</v>
      </c>
      <c r="R371" t="s">
        <v>258</v>
      </c>
      <c r="S371" t="s">
        <v>328</v>
      </c>
      <c r="T371" t="s">
        <v>328</v>
      </c>
      <c r="U371" t="s">
        <v>328</v>
      </c>
      <c r="V371" s="408"/>
      <c r="W371" t="s">
        <v>329</v>
      </c>
      <c r="X371" t="s">
        <v>321</v>
      </c>
      <c r="Y371" t="s">
        <v>1804</v>
      </c>
      <c r="AA371" t="s">
        <v>328</v>
      </c>
      <c r="AB371" s="408"/>
      <c r="AD371" t="s">
        <v>328</v>
      </c>
      <c r="AF371" t="s">
        <v>328</v>
      </c>
      <c r="AG371" s="408"/>
      <c r="AH371" t="s">
        <v>328</v>
      </c>
      <c r="AI371" s="408"/>
      <c r="AJ371" s="408"/>
      <c r="AK371" t="s">
        <v>328</v>
      </c>
      <c r="AL371" s="408"/>
      <c r="AM371" s="408"/>
      <c r="AN371" t="s">
        <v>328</v>
      </c>
      <c r="AP371" t="s">
        <v>328</v>
      </c>
      <c r="AQ371" t="s">
        <v>328</v>
      </c>
      <c r="AR371" t="s">
        <v>258</v>
      </c>
    </row>
    <row r="372" spans="1:44">
      <c r="A372" t="s">
        <v>832</v>
      </c>
      <c r="B372" t="s">
        <v>73</v>
      </c>
      <c r="C372" t="s">
        <v>339</v>
      </c>
      <c r="D372" t="s">
        <v>1898</v>
      </c>
      <c r="E372" t="s">
        <v>1898</v>
      </c>
      <c r="F372" t="s">
        <v>258</v>
      </c>
      <c r="H372" t="s">
        <v>328</v>
      </c>
      <c r="I372" t="s">
        <v>1899</v>
      </c>
      <c r="J372" t="s">
        <v>657</v>
      </c>
      <c r="K372" t="s">
        <v>973</v>
      </c>
      <c r="M372" s="434">
        <v>44883</v>
      </c>
      <c r="N372" t="s">
        <v>337</v>
      </c>
      <c r="O372" s="434">
        <v>45979</v>
      </c>
      <c r="P372" s="434"/>
      <c r="Q372" s="408">
        <v>44767</v>
      </c>
      <c r="R372" t="s">
        <v>258</v>
      </c>
      <c r="S372" t="s">
        <v>1900</v>
      </c>
      <c r="T372" t="s">
        <v>328</v>
      </c>
      <c r="U372" t="s">
        <v>328</v>
      </c>
      <c r="V372" s="408"/>
      <c r="W372" t="s">
        <v>1755</v>
      </c>
      <c r="X372" t="s">
        <v>321</v>
      </c>
      <c r="Y372" t="s">
        <v>328</v>
      </c>
      <c r="AA372" t="s">
        <v>328</v>
      </c>
      <c r="AB372" s="408"/>
      <c r="AD372" t="s">
        <v>1805</v>
      </c>
      <c r="AF372" t="s">
        <v>321</v>
      </c>
      <c r="AG372" s="408">
        <v>44812</v>
      </c>
      <c r="AH372" t="s">
        <v>328</v>
      </c>
      <c r="AI372" s="408"/>
      <c r="AJ372" s="408">
        <v>44812</v>
      </c>
      <c r="AK372" t="s">
        <v>328</v>
      </c>
      <c r="AL372" s="408"/>
      <c r="AM372" s="408"/>
      <c r="AN372" t="s">
        <v>328</v>
      </c>
      <c r="AP372" t="s">
        <v>328</v>
      </c>
      <c r="AQ372" t="s">
        <v>328</v>
      </c>
      <c r="AR372" t="s">
        <v>258</v>
      </c>
    </row>
    <row r="373" spans="1:44">
      <c r="A373" t="s">
        <v>1635</v>
      </c>
      <c r="B373" t="s">
        <v>73</v>
      </c>
      <c r="C373" t="s">
        <v>752</v>
      </c>
      <c r="D373" t="s">
        <v>1901</v>
      </c>
      <c r="E373" t="s">
        <v>328</v>
      </c>
      <c r="F373" t="s">
        <v>321</v>
      </c>
      <c r="H373" t="s">
        <v>328</v>
      </c>
      <c r="I373" t="s">
        <v>1902</v>
      </c>
      <c r="J373" t="s">
        <v>657</v>
      </c>
      <c r="K373" t="s">
        <v>973</v>
      </c>
      <c r="M373" s="434">
        <v>44876</v>
      </c>
      <c r="N373" t="s">
        <v>337</v>
      </c>
      <c r="O373" s="434">
        <v>45972</v>
      </c>
      <c r="P373" s="434"/>
      <c r="Q373" s="408">
        <v>44833</v>
      </c>
      <c r="R373" t="s">
        <v>258</v>
      </c>
      <c r="S373" t="s">
        <v>328</v>
      </c>
      <c r="T373" t="s">
        <v>328</v>
      </c>
      <c r="U373" t="s">
        <v>328</v>
      </c>
      <c r="V373" s="408"/>
      <c r="W373" t="s">
        <v>1755</v>
      </c>
      <c r="X373" t="s">
        <v>321</v>
      </c>
      <c r="Y373" t="s">
        <v>1804</v>
      </c>
      <c r="AA373" t="s">
        <v>328</v>
      </c>
      <c r="AB373" s="408"/>
      <c r="AD373" t="s">
        <v>1805</v>
      </c>
      <c r="AF373" t="s">
        <v>328</v>
      </c>
      <c r="AG373" s="408">
        <v>44834</v>
      </c>
      <c r="AH373" t="s">
        <v>328</v>
      </c>
      <c r="AI373" s="408"/>
      <c r="AJ373" s="408"/>
      <c r="AK373" t="s">
        <v>328</v>
      </c>
      <c r="AL373" s="408"/>
      <c r="AM373" s="408"/>
      <c r="AN373" t="s">
        <v>328</v>
      </c>
      <c r="AP373" t="s">
        <v>328</v>
      </c>
      <c r="AQ373" t="s">
        <v>328</v>
      </c>
      <c r="AR373" t="s">
        <v>258</v>
      </c>
    </row>
    <row r="374" spans="1:44">
      <c r="A374" t="s">
        <v>499</v>
      </c>
      <c r="B374" t="s">
        <v>73</v>
      </c>
      <c r="C374" t="s">
        <v>1571</v>
      </c>
      <c r="D374" t="s">
        <v>1903</v>
      </c>
      <c r="E374" t="s">
        <v>328</v>
      </c>
      <c r="F374" t="s">
        <v>321</v>
      </c>
      <c r="H374" t="s">
        <v>328</v>
      </c>
      <c r="I374" t="s">
        <v>1758</v>
      </c>
      <c r="J374" t="s">
        <v>325</v>
      </c>
      <c r="K374" t="s">
        <v>1759</v>
      </c>
      <c r="M374" s="434"/>
      <c r="N374" t="s">
        <v>328</v>
      </c>
      <c r="O374" s="434"/>
      <c r="P374" s="434"/>
      <c r="Q374" s="408"/>
      <c r="R374" t="s">
        <v>258</v>
      </c>
      <c r="S374" t="s">
        <v>328</v>
      </c>
      <c r="T374" t="s">
        <v>328</v>
      </c>
      <c r="U374" t="s">
        <v>328</v>
      </c>
      <c r="V374" s="408"/>
      <c r="W374" t="s">
        <v>1764</v>
      </c>
      <c r="X374" t="s">
        <v>258</v>
      </c>
      <c r="Y374" t="s">
        <v>328</v>
      </c>
      <c r="AA374" t="s">
        <v>258</v>
      </c>
      <c r="AB374" s="408"/>
      <c r="AC374" t="s">
        <v>322</v>
      </c>
      <c r="AD374" t="s">
        <v>328</v>
      </c>
      <c r="AF374" t="s">
        <v>328</v>
      </c>
      <c r="AG374" s="408"/>
      <c r="AH374" t="s">
        <v>328</v>
      </c>
      <c r="AI374" s="408"/>
      <c r="AJ374" s="408"/>
      <c r="AK374" t="s">
        <v>328</v>
      </c>
      <c r="AL374" s="408"/>
      <c r="AM374" s="408"/>
      <c r="AN374" t="s">
        <v>328</v>
      </c>
      <c r="AP374" t="s">
        <v>328</v>
      </c>
      <c r="AQ374" t="s">
        <v>328</v>
      </c>
      <c r="AR374" t="s">
        <v>328</v>
      </c>
    </row>
    <row r="375" spans="1:44">
      <c r="A375" t="s">
        <v>499</v>
      </c>
      <c r="B375" t="s">
        <v>73</v>
      </c>
      <c r="C375" t="s">
        <v>405</v>
      </c>
      <c r="D375" t="s">
        <v>1904</v>
      </c>
      <c r="E375" t="s">
        <v>328</v>
      </c>
      <c r="F375" t="s">
        <v>321</v>
      </c>
      <c r="H375" t="s">
        <v>328</v>
      </c>
      <c r="I375" t="s">
        <v>1758</v>
      </c>
      <c r="J375" t="s">
        <v>325</v>
      </c>
      <c r="K375" t="s">
        <v>1759</v>
      </c>
      <c r="M375" s="434"/>
      <c r="N375" t="s">
        <v>328</v>
      </c>
      <c r="O375" s="434"/>
      <c r="P375" s="434"/>
      <c r="Q375" s="408"/>
      <c r="R375" t="s">
        <v>258</v>
      </c>
      <c r="S375" t="s">
        <v>328</v>
      </c>
      <c r="T375" t="s">
        <v>328</v>
      </c>
      <c r="U375" t="s">
        <v>328</v>
      </c>
      <c r="V375" s="408"/>
      <c r="W375" t="s">
        <v>1764</v>
      </c>
      <c r="X375" t="s">
        <v>258</v>
      </c>
      <c r="Y375" t="s">
        <v>328</v>
      </c>
      <c r="AA375" t="s">
        <v>258</v>
      </c>
      <c r="AB375" s="408"/>
      <c r="AC375" t="s">
        <v>322</v>
      </c>
      <c r="AD375" t="s">
        <v>328</v>
      </c>
      <c r="AF375" t="s">
        <v>328</v>
      </c>
      <c r="AG375" s="408"/>
      <c r="AH375" t="s">
        <v>328</v>
      </c>
      <c r="AI375" s="408"/>
      <c r="AJ375" s="408"/>
      <c r="AK375" t="s">
        <v>328</v>
      </c>
      <c r="AL375" s="408"/>
      <c r="AM375" s="408"/>
      <c r="AN375" t="s">
        <v>328</v>
      </c>
      <c r="AP375" t="s">
        <v>328</v>
      </c>
      <c r="AQ375" t="s">
        <v>328</v>
      </c>
      <c r="AR375" t="s">
        <v>328</v>
      </c>
    </row>
    <row r="376" spans="1:44">
      <c r="A376" t="s">
        <v>330</v>
      </c>
      <c r="B376" t="s">
        <v>73</v>
      </c>
      <c r="C376" t="s">
        <v>339</v>
      </c>
      <c r="D376" t="s">
        <v>1905</v>
      </c>
      <c r="E376" t="s">
        <v>328</v>
      </c>
      <c r="F376" t="s">
        <v>321</v>
      </c>
      <c r="H376" t="s">
        <v>328</v>
      </c>
      <c r="I376" t="s">
        <v>1758</v>
      </c>
      <c r="J376" t="s">
        <v>325</v>
      </c>
      <c r="K376" t="s">
        <v>1759</v>
      </c>
      <c r="M376" s="434"/>
      <c r="N376" t="s">
        <v>337</v>
      </c>
      <c r="O376" s="434"/>
      <c r="P376" s="434"/>
      <c r="Q376" s="408"/>
      <c r="R376" t="s">
        <v>258</v>
      </c>
      <c r="S376" t="s">
        <v>328</v>
      </c>
      <c r="T376" t="s">
        <v>328</v>
      </c>
      <c r="U376" t="s">
        <v>328</v>
      </c>
      <c r="V376" s="408"/>
      <c r="W376" t="s">
        <v>1760</v>
      </c>
      <c r="X376" t="s">
        <v>321</v>
      </c>
      <c r="Y376" t="s">
        <v>1804</v>
      </c>
      <c r="AA376" t="s">
        <v>321</v>
      </c>
      <c r="AB376" s="408"/>
      <c r="AC376" t="s">
        <v>322</v>
      </c>
      <c r="AD376" t="s">
        <v>1805</v>
      </c>
      <c r="AF376" t="s">
        <v>328</v>
      </c>
      <c r="AG376" s="408"/>
      <c r="AH376" t="s">
        <v>328</v>
      </c>
      <c r="AI376" s="408"/>
      <c r="AJ376" s="408"/>
      <c r="AK376" t="s">
        <v>328</v>
      </c>
      <c r="AL376" s="408"/>
      <c r="AM376" s="408"/>
      <c r="AN376" t="s">
        <v>328</v>
      </c>
      <c r="AP376" t="s">
        <v>328</v>
      </c>
      <c r="AQ376" t="s">
        <v>328</v>
      </c>
      <c r="AR376" t="s">
        <v>258</v>
      </c>
    </row>
    <row r="377" spans="1:44">
      <c r="A377" t="s">
        <v>330</v>
      </c>
      <c r="B377" t="s">
        <v>73</v>
      </c>
      <c r="C377" t="s">
        <v>345</v>
      </c>
      <c r="D377" t="s">
        <v>1906</v>
      </c>
      <c r="E377" t="s">
        <v>328</v>
      </c>
      <c r="F377" t="s">
        <v>321</v>
      </c>
      <c r="H377" t="s">
        <v>328</v>
      </c>
      <c r="I377" t="s">
        <v>1758</v>
      </c>
      <c r="J377" t="s">
        <v>325</v>
      </c>
      <c r="K377" t="s">
        <v>1759</v>
      </c>
      <c r="M377" s="434"/>
      <c r="N377" t="s">
        <v>337</v>
      </c>
      <c r="O377" s="434"/>
      <c r="P377" s="434"/>
      <c r="Q377" s="408"/>
      <c r="R377" t="s">
        <v>258</v>
      </c>
      <c r="S377" t="s">
        <v>328</v>
      </c>
      <c r="T377" t="s">
        <v>328</v>
      </c>
      <c r="U377" t="s">
        <v>328</v>
      </c>
      <c r="V377" s="408"/>
      <c r="W377" t="s">
        <v>1760</v>
      </c>
      <c r="X377" t="s">
        <v>321</v>
      </c>
      <c r="Y377" t="s">
        <v>1804</v>
      </c>
      <c r="AA377" t="s">
        <v>321</v>
      </c>
      <c r="AB377" s="408"/>
      <c r="AC377" t="s">
        <v>322</v>
      </c>
      <c r="AD377" t="s">
        <v>1805</v>
      </c>
      <c r="AF377" t="s">
        <v>328</v>
      </c>
      <c r="AG377" s="408"/>
      <c r="AH377" t="s">
        <v>328</v>
      </c>
      <c r="AI377" s="408"/>
      <c r="AJ377" s="408"/>
      <c r="AK377" t="s">
        <v>328</v>
      </c>
      <c r="AL377" s="408"/>
      <c r="AM377" s="408"/>
      <c r="AN377" t="s">
        <v>328</v>
      </c>
      <c r="AP377" t="s">
        <v>328</v>
      </c>
      <c r="AQ377" t="s">
        <v>328</v>
      </c>
      <c r="AR377" t="s">
        <v>258</v>
      </c>
    </row>
    <row r="378" spans="1:44">
      <c r="A378" t="s">
        <v>330</v>
      </c>
      <c r="B378" t="s">
        <v>73</v>
      </c>
      <c r="C378" t="s">
        <v>318</v>
      </c>
      <c r="D378" t="s">
        <v>1907</v>
      </c>
      <c r="E378" t="s">
        <v>328</v>
      </c>
      <c r="F378" t="s">
        <v>321</v>
      </c>
      <c r="H378" t="s">
        <v>328</v>
      </c>
      <c r="I378" t="s">
        <v>1758</v>
      </c>
      <c r="J378" t="s">
        <v>325</v>
      </c>
      <c r="K378" t="s">
        <v>1759</v>
      </c>
      <c r="M378" s="434"/>
      <c r="N378" t="s">
        <v>337</v>
      </c>
      <c r="O378" s="434"/>
      <c r="P378" s="434"/>
      <c r="Q378" s="408"/>
      <c r="R378" t="s">
        <v>258</v>
      </c>
      <c r="S378" t="s">
        <v>328</v>
      </c>
      <c r="T378" t="s">
        <v>328</v>
      </c>
      <c r="U378" t="s">
        <v>328</v>
      </c>
      <c r="V378" s="408"/>
      <c r="W378" t="s">
        <v>1760</v>
      </c>
      <c r="X378" t="s">
        <v>321</v>
      </c>
      <c r="Y378" t="s">
        <v>1804</v>
      </c>
      <c r="AA378" t="s">
        <v>321</v>
      </c>
      <c r="AB378" s="408"/>
      <c r="AC378" t="s">
        <v>322</v>
      </c>
      <c r="AD378" t="s">
        <v>1805</v>
      </c>
      <c r="AF378" t="s">
        <v>328</v>
      </c>
      <c r="AG378" s="408"/>
      <c r="AH378" t="s">
        <v>328</v>
      </c>
      <c r="AI378" s="408"/>
      <c r="AJ378" s="408"/>
      <c r="AK378" t="s">
        <v>328</v>
      </c>
      <c r="AL378" s="408"/>
      <c r="AM378" s="408"/>
      <c r="AN378" t="s">
        <v>328</v>
      </c>
      <c r="AP378" t="s">
        <v>328</v>
      </c>
      <c r="AQ378" t="s">
        <v>328</v>
      </c>
      <c r="AR378" t="s">
        <v>258</v>
      </c>
    </row>
    <row r="379" spans="1:44">
      <c r="A379" t="s">
        <v>1635</v>
      </c>
      <c r="B379" t="s">
        <v>73</v>
      </c>
      <c r="C379" t="s">
        <v>318</v>
      </c>
      <c r="D379" t="s">
        <v>1908</v>
      </c>
      <c r="E379" t="s">
        <v>1909</v>
      </c>
      <c r="F379" t="s">
        <v>321</v>
      </c>
      <c r="H379" t="s">
        <v>328</v>
      </c>
      <c r="I379" t="s">
        <v>1910</v>
      </c>
      <c r="J379" t="s">
        <v>657</v>
      </c>
      <c r="K379" t="s">
        <v>973</v>
      </c>
      <c r="M379" s="434">
        <v>44887</v>
      </c>
      <c r="N379" t="s">
        <v>337</v>
      </c>
      <c r="O379" s="434">
        <v>45983</v>
      </c>
      <c r="P379" s="434"/>
      <c r="Q379" s="408">
        <v>44833</v>
      </c>
      <c r="R379" t="s">
        <v>258</v>
      </c>
      <c r="S379" t="s">
        <v>328</v>
      </c>
      <c r="T379" t="s">
        <v>328</v>
      </c>
      <c r="U379" t="s">
        <v>328</v>
      </c>
      <c r="V379" s="408"/>
      <c r="W379" t="s">
        <v>1755</v>
      </c>
      <c r="X379" t="s">
        <v>321</v>
      </c>
      <c r="Y379" t="s">
        <v>1804</v>
      </c>
      <c r="AA379" t="s">
        <v>321</v>
      </c>
      <c r="AB379" s="408"/>
      <c r="AD379" t="s">
        <v>1805</v>
      </c>
      <c r="AF379" t="s">
        <v>328</v>
      </c>
      <c r="AG379" s="408">
        <v>44834</v>
      </c>
      <c r="AH379" t="s">
        <v>328</v>
      </c>
      <c r="AI379" s="408"/>
      <c r="AJ379" s="408"/>
      <c r="AK379" t="s">
        <v>328</v>
      </c>
      <c r="AL379" s="408"/>
      <c r="AM379" s="408"/>
      <c r="AN379" t="s">
        <v>328</v>
      </c>
      <c r="AP379" t="s">
        <v>328</v>
      </c>
      <c r="AQ379" t="s">
        <v>328</v>
      </c>
      <c r="AR379" t="s">
        <v>258</v>
      </c>
    </row>
  </sheetData>
  <sheetProtection algorithmName="SHA-512" hashValue="FRAoFuNwvSo7YFS+mxSQpcAH3I/LeBZYzLUMJ8lXbq3TMDKWZnQk7WzQSaRvM0aTahC2wxAUoa9RoQeXwdNmgg==" saltValue="lo9lPaY5NIeFkywss0TTnA==" spinCount="100000" sheet="1" objects="1" scenarios="1"/>
  <phoneticPr fontId="30"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A708-EF87-4817-BA0F-34D536A45393}">
  <sheetPr codeName="Sheet4">
    <tabColor rgb="FFFF0000"/>
  </sheetPr>
  <dimension ref="A1:B365"/>
  <sheetViews>
    <sheetView workbookViewId="0">
      <selection activeCell="C4" sqref="C4"/>
    </sheetView>
  </sheetViews>
  <sheetFormatPr defaultColWidth="8.77734375" defaultRowHeight="14.4"/>
  <cols>
    <col min="1" max="1" width="27.6640625" bestFit="1" customWidth="1"/>
    <col min="2" max="2" width="16.77734375" bestFit="1" customWidth="1"/>
  </cols>
  <sheetData>
    <row r="1" spans="1:2">
      <c r="A1" t="s">
        <v>279</v>
      </c>
      <c r="B1" t="s">
        <v>297</v>
      </c>
    </row>
    <row r="2" spans="1:2">
      <c r="A2" t="s">
        <v>319</v>
      </c>
      <c r="B2">
        <v>2500000</v>
      </c>
    </row>
    <row r="3" spans="1:2">
      <c r="A3" t="s">
        <v>333</v>
      </c>
      <c r="B3">
        <v>1020550</v>
      </c>
    </row>
    <row r="4" spans="1:2">
      <c r="A4" t="s">
        <v>340</v>
      </c>
      <c r="B4">
        <v>1229447</v>
      </c>
    </row>
    <row r="5" spans="1:2">
      <c r="A5" t="s">
        <v>346</v>
      </c>
      <c r="B5">
        <v>1246152</v>
      </c>
    </row>
    <row r="6" spans="1:2">
      <c r="A6" t="s">
        <v>353</v>
      </c>
      <c r="B6">
        <v>67410</v>
      </c>
    </row>
    <row r="7" spans="1:2">
      <c r="A7" t="s">
        <v>358</v>
      </c>
      <c r="B7">
        <v>406357</v>
      </c>
    </row>
    <row r="8" spans="1:2">
      <c r="A8" t="s">
        <v>366</v>
      </c>
      <c r="B8">
        <v>565656</v>
      </c>
    </row>
    <row r="9" spans="1:2">
      <c r="A9" t="s">
        <v>371</v>
      </c>
      <c r="B9">
        <v>249999</v>
      </c>
    </row>
    <row r="10" spans="1:2">
      <c r="A10" t="s">
        <v>377</v>
      </c>
      <c r="B10">
        <v>250308</v>
      </c>
    </row>
    <row r="11" spans="1:2">
      <c r="A11" t="s">
        <v>383</v>
      </c>
      <c r="B11">
        <v>291982</v>
      </c>
    </row>
    <row r="12" spans="1:2">
      <c r="A12" t="s">
        <v>386</v>
      </c>
      <c r="B12">
        <v>449974</v>
      </c>
    </row>
    <row r="13" spans="1:2">
      <c r="A13" t="s">
        <v>391</v>
      </c>
      <c r="B13">
        <v>212506</v>
      </c>
    </row>
    <row r="14" spans="1:2">
      <c r="A14" t="s">
        <v>396</v>
      </c>
      <c r="B14">
        <v>600000</v>
      </c>
    </row>
    <row r="15" spans="1:2">
      <c r="A15" t="s">
        <v>400</v>
      </c>
      <c r="B15">
        <v>660722</v>
      </c>
    </row>
    <row r="16" spans="1:2">
      <c r="A16" t="s">
        <v>406</v>
      </c>
      <c r="B16">
        <v>800000</v>
      </c>
    </row>
    <row r="17" spans="1:2">
      <c r="A17" t="s">
        <v>411</v>
      </c>
      <c r="B17">
        <v>300000</v>
      </c>
    </row>
    <row r="18" spans="1:2">
      <c r="A18" t="s">
        <v>416</v>
      </c>
      <c r="B18">
        <v>301933</v>
      </c>
    </row>
    <row r="19" spans="1:2">
      <c r="A19" t="s">
        <v>420</v>
      </c>
      <c r="B19">
        <v>250181</v>
      </c>
    </row>
    <row r="20" spans="1:2">
      <c r="A20" t="s">
        <v>424</v>
      </c>
      <c r="B20">
        <v>577998</v>
      </c>
    </row>
    <row r="21" spans="1:2">
      <c r="A21" t="s">
        <v>427</v>
      </c>
      <c r="B21">
        <v>2503597</v>
      </c>
    </row>
    <row r="22" spans="1:2">
      <c r="A22" t="s">
        <v>1911</v>
      </c>
      <c r="B22">
        <v>807653</v>
      </c>
    </row>
    <row r="23" spans="1:2">
      <c r="A23" t="s">
        <v>435</v>
      </c>
      <c r="B23">
        <v>250000</v>
      </c>
    </row>
    <row r="24" spans="1:2">
      <c r="A24" t="s">
        <v>442</v>
      </c>
      <c r="B24">
        <v>500000</v>
      </c>
    </row>
    <row r="25" spans="1:2">
      <c r="A25" t="s">
        <v>447</v>
      </c>
      <c r="B25">
        <v>400000</v>
      </c>
    </row>
    <row r="26" spans="1:2">
      <c r="A26" t="s">
        <v>450</v>
      </c>
      <c r="B26">
        <v>400000</v>
      </c>
    </row>
    <row r="27" spans="1:2">
      <c r="A27" t="s">
        <v>453</v>
      </c>
      <c r="B27">
        <v>349755</v>
      </c>
    </row>
    <row r="28" spans="1:2">
      <c r="A28" t="s">
        <v>457</v>
      </c>
      <c r="B28">
        <v>530647</v>
      </c>
    </row>
    <row r="29" spans="1:2">
      <c r="A29" t="s">
        <v>460</v>
      </c>
      <c r="B29">
        <v>110000</v>
      </c>
    </row>
    <row r="30" spans="1:2">
      <c r="A30" t="s">
        <v>466</v>
      </c>
      <c r="B30">
        <v>550000</v>
      </c>
    </row>
    <row r="31" spans="1:2">
      <c r="A31" t="s">
        <v>472</v>
      </c>
      <c r="B31">
        <v>300000</v>
      </c>
    </row>
    <row r="32" spans="1:2">
      <c r="A32" t="s">
        <v>477</v>
      </c>
      <c r="B32">
        <v>500000</v>
      </c>
    </row>
    <row r="33" spans="1:2">
      <c r="A33" t="s">
        <v>480</v>
      </c>
      <c r="B33">
        <v>399534</v>
      </c>
    </row>
    <row r="34" spans="1:2">
      <c r="A34" t="s">
        <v>485</v>
      </c>
      <c r="B34">
        <v>153762</v>
      </c>
    </row>
    <row r="35" spans="1:2">
      <c r="A35" t="s">
        <v>490</v>
      </c>
      <c r="B35">
        <v>3000000</v>
      </c>
    </row>
    <row r="36" spans="1:2">
      <c r="A36" t="s">
        <v>495</v>
      </c>
      <c r="B36">
        <v>832246</v>
      </c>
    </row>
    <row r="37" spans="1:2">
      <c r="A37" t="s">
        <v>501</v>
      </c>
      <c r="B37">
        <v>1825171</v>
      </c>
    </row>
    <row r="38" spans="1:2">
      <c r="A38" t="s">
        <v>506</v>
      </c>
      <c r="B38">
        <v>1079561</v>
      </c>
    </row>
    <row r="39" spans="1:2">
      <c r="A39" t="s">
        <v>513</v>
      </c>
      <c r="B39">
        <v>471521</v>
      </c>
    </row>
    <row r="40" spans="1:2">
      <c r="A40" t="s">
        <v>519</v>
      </c>
      <c r="B40">
        <v>2067518</v>
      </c>
    </row>
    <row r="41" spans="1:2">
      <c r="A41" t="s">
        <v>526</v>
      </c>
      <c r="B41">
        <v>10000000</v>
      </c>
    </row>
    <row r="42" spans="1:2">
      <c r="A42" t="s">
        <v>533</v>
      </c>
      <c r="B42">
        <v>15000000</v>
      </c>
    </row>
    <row r="43" spans="1:2">
      <c r="A43" t="s">
        <v>539</v>
      </c>
      <c r="B43">
        <v>14999999.970000001</v>
      </c>
    </row>
    <row r="44" spans="1:2">
      <c r="A44" t="s">
        <v>545</v>
      </c>
      <c r="B44">
        <v>14999999.449999999</v>
      </c>
    </row>
    <row r="45" spans="1:2">
      <c r="A45" t="s">
        <v>553</v>
      </c>
      <c r="B45">
        <v>400000</v>
      </c>
    </row>
    <row r="46" spans="1:2">
      <c r="A46" t="s">
        <v>557</v>
      </c>
      <c r="B46">
        <v>100045</v>
      </c>
    </row>
    <row r="47" spans="1:2">
      <c r="A47" t="s">
        <v>562</v>
      </c>
      <c r="B47">
        <v>100002</v>
      </c>
    </row>
    <row r="48" spans="1:2">
      <c r="A48" t="s">
        <v>565</v>
      </c>
      <c r="B48">
        <v>100000</v>
      </c>
    </row>
    <row r="49" spans="1:2">
      <c r="A49" t="s">
        <v>568</v>
      </c>
      <c r="B49">
        <v>50355</v>
      </c>
    </row>
    <row r="50" spans="1:2">
      <c r="A50" t="s">
        <v>572</v>
      </c>
      <c r="B50">
        <v>1600000</v>
      </c>
    </row>
    <row r="51" spans="1:2">
      <c r="A51" t="s">
        <v>577</v>
      </c>
      <c r="B51">
        <v>68128</v>
      </c>
    </row>
    <row r="52" spans="1:2">
      <c r="A52" t="s">
        <v>582</v>
      </c>
      <c r="B52">
        <v>750000</v>
      </c>
    </row>
    <row r="53" spans="1:2">
      <c r="A53" t="s">
        <v>586</v>
      </c>
      <c r="B53">
        <v>750000</v>
      </c>
    </row>
    <row r="54" spans="1:2">
      <c r="A54" t="s">
        <v>589</v>
      </c>
      <c r="B54">
        <v>500000</v>
      </c>
    </row>
    <row r="55" spans="1:2">
      <c r="A55" t="s">
        <v>592</v>
      </c>
      <c r="B55">
        <v>1000065</v>
      </c>
    </row>
    <row r="56" spans="1:2">
      <c r="A56" t="s">
        <v>598</v>
      </c>
      <c r="B56">
        <v>225000</v>
      </c>
    </row>
    <row r="57" spans="1:2">
      <c r="A57" t="s">
        <v>604</v>
      </c>
      <c r="B57">
        <v>1544668</v>
      </c>
    </row>
    <row r="58" spans="1:2">
      <c r="A58" t="s">
        <v>610</v>
      </c>
      <c r="B58">
        <v>2252560</v>
      </c>
    </row>
    <row r="59" spans="1:2">
      <c r="A59" t="s">
        <v>617</v>
      </c>
      <c r="B59">
        <v>230000</v>
      </c>
    </row>
    <row r="60" spans="1:2">
      <c r="A60" t="s">
        <v>622</v>
      </c>
      <c r="B60">
        <v>210000</v>
      </c>
    </row>
    <row r="61" spans="1:2">
      <c r="A61" t="s">
        <v>626</v>
      </c>
      <c r="B61">
        <v>249345</v>
      </c>
    </row>
    <row r="62" spans="1:2">
      <c r="A62" t="s">
        <v>629</v>
      </c>
      <c r="B62">
        <v>1000000</v>
      </c>
    </row>
    <row r="63" spans="1:2">
      <c r="A63" t="s">
        <v>634</v>
      </c>
      <c r="B63">
        <v>1810000</v>
      </c>
    </row>
    <row r="64" spans="1:2">
      <c r="A64" t="s">
        <v>639</v>
      </c>
      <c r="B64">
        <v>8400763</v>
      </c>
    </row>
    <row r="65" spans="1:2">
      <c r="A65" t="s">
        <v>646</v>
      </c>
      <c r="B65">
        <v>2984203</v>
      </c>
    </row>
    <row r="66" spans="1:2">
      <c r="A66" t="s">
        <v>650</v>
      </c>
      <c r="B66">
        <v>600000</v>
      </c>
    </row>
    <row r="67" spans="1:2">
      <c r="A67" t="s">
        <v>654</v>
      </c>
      <c r="B67">
        <v>40339084</v>
      </c>
    </row>
    <row r="68" spans="1:2">
      <c r="A68" t="s">
        <v>661</v>
      </c>
      <c r="B68">
        <v>1660916</v>
      </c>
    </row>
    <row r="69" spans="1:2">
      <c r="A69" t="s">
        <v>668</v>
      </c>
      <c r="B69">
        <v>499845</v>
      </c>
    </row>
    <row r="70" spans="1:2">
      <c r="A70" t="s">
        <v>673</v>
      </c>
      <c r="B70">
        <v>370000</v>
      </c>
    </row>
    <row r="71" spans="1:2">
      <c r="A71" t="s">
        <v>677</v>
      </c>
      <c r="B71">
        <v>124548</v>
      </c>
    </row>
    <row r="72" spans="1:2">
      <c r="A72" t="s">
        <v>681</v>
      </c>
      <c r="B72">
        <v>2200000</v>
      </c>
    </row>
    <row r="73" spans="1:2">
      <c r="A73" t="s">
        <v>1912</v>
      </c>
      <c r="B73">
        <v>1413945.57</v>
      </c>
    </row>
    <row r="74" spans="1:2">
      <c r="A74" t="s">
        <v>685</v>
      </c>
      <c r="B74">
        <v>100000</v>
      </c>
    </row>
    <row r="75" spans="1:2">
      <c r="A75" t="s">
        <v>690</v>
      </c>
      <c r="B75">
        <v>113000</v>
      </c>
    </row>
    <row r="76" spans="1:2">
      <c r="A76" t="s">
        <v>697</v>
      </c>
      <c r="B76">
        <v>281000</v>
      </c>
    </row>
    <row r="77" spans="1:2">
      <c r="A77" t="s">
        <v>702</v>
      </c>
      <c r="B77">
        <v>225000</v>
      </c>
    </row>
    <row r="78" spans="1:2">
      <c r="A78" t="s">
        <v>706</v>
      </c>
      <c r="B78">
        <v>281000</v>
      </c>
    </row>
    <row r="79" spans="1:2">
      <c r="A79" t="s">
        <v>711</v>
      </c>
      <c r="B79">
        <v>1275929</v>
      </c>
    </row>
    <row r="80" spans="1:2">
      <c r="A80" t="s">
        <v>716</v>
      </c>
      <c r="B80">
        <v>688342</v>
      </c>
    </row>
    <row r="81" spans="1:2">
      <c r="A81" t="s">
        <v>721</v>
      </c>
      <c r="B81">
        <v>394028</v>
      </c>
    </row>
    <row r="82" spans="1:2">
      <c r="A82" t="s">
        <v>726</v>
      </c>
      <c r="B82">
        <v>701173</v>
      </c>
    </row>
    <row r="83" spans="1:2">
      <c r="A83" t="s">
        <v>732</v>
      </c>
      <c r="B83">
        <v>1780330</v>
      </c>
    </row>
    <row r="84" spans="1:2">
      <c r="A84" t="s">
        <v>739</v>
      </c>
      <c r="B84">
        <v>100000</v>
      </c>
    </row>
    <row r="85" spans="1:2">
      <c r="A85" t="s">
        <v>743</v>
      </c>
      <c r="B85">
        <v>198366</v>
      </c>
    </row>
    <row r="86" spans="1:2">
      <c r="A86" t="s">
        <v>748</v>
      </c>
      <c r="B86">
        <v>137093</v>
      </c>
    </row>
    <row r="87" spans="1:2">
      <c r="A87" t="s">
        <v>753</v>
      </c>
      <c r="B87">
        <v>270442</v>
      </c>
    </row>
    <row r="88" spans="1:2">
      <c r="A88" t="s">
        <v>758</v>
      </c>
      <c r="B88">
        <v>550040</v>
      </c>
    </row>
    <row r="89" spans="1:2">
      <c r="A89" t="s">
        <v>765</v>
      </c>
      <c r="B89">
        <v>749000</v>
      </c>
    </row>
    <row r="90" spans="1:2">
      <c r="A90" t="s">
        <v>772</v>
      </c>
      <c r="B90">
        <v>1936700</v>
      </c>
    </row>
    <row r="91" spans="1:2">
      <c r="A91" t="s">
        <v>779</v>
      </c>
      <c r="B91">
        <v>296000</v>
      </c>
    </row>
    <row r="92" spans="1:2">
      <c r="A92" t="s">
        <v>784</v>
      </c>
      <c r="B92">
        <v>336000</v>
      </c>
    </row>
    <row r="93" spans="1:2">
      <c r="A93" t="s">
        <v>789</v>
      </c>
      <c r="B93">
        <v>355000</v>
      </c>
    </row>
    <row r="94" spans="1:2">
      <c r="A94" t="s">
        <v>794</v>
      </c>
      <c r="B94">
        <v>263000</v>
      </c>
    </row>
    <row r="95" spans="1:2">
      <c r="A95" t="s">
        <v>798</v>
      </c>
      <c r="B95">
        <v>639266</v>
      </c>
    </row>
    <row r="96" spans="1:2">
      <c r="A96" t="s">
        <v>804</v>
      </c>
      <c r="B96">
        <v>1294700</v>
      </c>
    </row>
    <row r="97" spans="1:2">
      <c r="A97" t="s">
        <v>810</v>
      </c>
      <c r="B97">
        <v>501297</v>
      </c>
    </row>
    <row r="98" spans="1:2">
      <c r="A98" t="s">
        <v>814</v>
      </c>
      <c r="B98">
        <v>249839</v>
      </c>
    </row>
    <row r="99" spans="1:2">
      <c r="A99" t="s">
        <v>817</v>
      </c>
      <c r="B99">
        <v>249757</v>
      </c>
    </row>
    <row r="100" spans="1:2">
      <c r="A100" t="s">
        <v>820</v>
      </c>
      <c r="B100">
        <v>2642900</v>
      </c>
    </row>
    <row r="101" spans="1:2">
      <c r="A101" t="s">
        <v>826</v>
      </c>
      <c r="B101">
        <v>3990395</v>
      </c>
    </row>
    <row r="102" spans="1:2">
      <c r="A102" t="s">
        <v>833</v>
      </c>
      <c r="B102">
        <v>504473</v>
      </c>
    </row>
    <row r="103" spans="1:2">
      <c r="A103" t="s">
        <v>837</v>
      </c>
      <c r="B103">
        <v>1100000</v>
      </c>
    </row>
    <row r="104" spans="1:2">
      <c r="A104" t="s">
        <v>842</v>
      </c>
      <c r="B104">
        <v>2806843</v>
      </c>
    </row>
    <row r="105" spans="1:2">
      <c r="A105" t="s">
        <v>846</v>
      </c>
      <c r="B105">
        <v>360000</v>
      </c>
    </row>
    <row r="106" spans="1:2">
      <c r="A106" t="s">
        <v>853</v>
      </c>
      <c r="B106">
        <v>756105</v>
      </c>
    </row>
    <row r="107" spans="1:2">
      <c r="A107" t="s">
        <v>858</v>
      </c>
      <c r="B107">
        <v>750000</v>
      </c>
    </row>
    <row r="108" spans="1:2">
      <c r="A108" t="s">
        <v>864</v>
      </c>
      <c r="B108">
        <v>253501</v>
      </c>
    </row>
    <row r="109" spans="1:2">
      <c r="A109" t="s">
        <v>867</v>
      </c>
      <c r="B109">
        <v>400000</v>
      </c>
    </row>
    <row r="110" spans="1:2">
      <c r="A110" t="s">
        <v>873</v>
      </c>
      <c r="B110">
        <v>800000</v>
      </c>
    </row>
    <row r="111" spans="1:2">
      <c r="A111" t="s">
        <v>879</v>
      </c>
      <c r="B111">
        <v>1899821</v>
      </c>
    </row>
    <row r="112" spans="1:2">
      <c r="A112" t="s">
        <v>886</v>
      </c>
      <c r="B112">
        <v>700000</v>
      </c>
    </row>
    <row r="113" spans="1:2">
      <c r="A113" t="s">
        <v>890</v>
      </c>
      <c r="B113">
        <v>1200000</v>
      </c>
    </row>
    <row r="114" spans="1:2">
      <c r="A114" t="s">
        <v>896</v>
      </c>
      <c r="B114">
        <v>249599</v>
      </c>
    </row>
    <row r="115" spans="1:2">
      <c r="A115" t="s">
        <v>901</v>
      </c>
      <c r="B115">
        <v>700000</v>
      </c>
    </row>
    <row r="116" spans="1:2">
      <c r="A116" t="s">
        <v>905</v>
      </c>
      <c r="B116">
        <v>700000</v>
      </c>
    </row>
    <row r="117" spans="1:2">
      <c r="A117" t="s">
        <v>910</v>
      </c>
      <c r="B117">
        <v>480000</v>
      </c>
    </row>
    <row r="118" spans="1:2">
      <c r="A118" t="s">
        <v>914</v>
      </c>
      <c r="B118">
        <v>800000</v>
      </c>
    </row>
    <row r="119" spans="1:2">
      <c r="A119" t="s">
        <v>919</v>
      </c>
      <c r="B119">
        <v>7000000</v>
      </c>
    </row>
    <row r="120" spans="1:2">
      <c r="A120" t="s">
        <v>925</v>
      </c>
      <c r="B120">
        <v>376700</v>
      </c>
    </row>
    <row r="121" spans="1:2">
      <c r="A121" t="s">
        <v>933</v>
      </c>
      <c r="B121">
        <v>3500667</v>
      </c>
    </row>
    <row r="122" spans="1:2">
      <c r="A122" t="s">
        <v>938</v>
      </c>
      <c r="B122">
        <v>800000</v>
      </c>
    </row>
    <row r="123" spans="1:2">
      <c r="A123" t="s">
        <v>941</v>
      </c>
      <c r="B123">
        <v>3988500</v>
      </c>
    </row>
    <row r="124" spans="1:2">
      <c r="A124" t="s">
        <v>944</v>
      </c>
      <c r="B124">
        <v>18000000</v>
      </c>
    </row>
    <row r="125" spans="1:2">
      <c r="A125" t="s">
        <v>949</v>
      </c>
      <c r="B125">
        <v>6720000</v>
      </c>
    </row>
    <row r="126" spans="1:2">
      <c r="A126" t="s">
        <v>955</v>
      </c>
      <c r="B126">
        <v>5670000</v>
      </c>
    </row>
    <row r="127" spans="1:2">
      <c r="A127" t="s">
        <v>959</v>
      </c>
      <c r="B127">
        <v>8732230</v>
      </c>
    </row>
    <row r="128" spans="1:2">
      <c r="A128" t="s">
        <v>963</v>
      </c>
      <c r="B128">
        <v>14404704</v>
      </c>
    </row>
    <row r="129" spans="1:2">
      <c r="A129" t="s">
        <v>970</v>
      </c>
      <c r="B129">
        <v>30000000</v>
      </c>
    </row>
    <row r="130" spans="1:2">
      <c r="A130" t="s">
        <v>976</v>
      </c>
      <c r="B130">
        <v>11210833</v>
      </c>
    </row>
    <row r="131" spans="1:2">
      <c r="A131" t="s">
        <v>980</v>
      </c>
      <c r="B131">
        <v>50204893.310000002</v>
      </c>
    </row>
    <row r="132" spans="1:2">
      <c r="A132" t="s">
        <v>987</v>
      </c>
      <c r="B132">
        <v>157655</v>
      </c>
    </row>
    <row r="133" spans="1:2">
      <c r="A133" t="s">
        <v>992</v>
      </c>
      <c r="B133">
        <v>150000</v>
      </c>
    </row>
    <row r="134" spans="1:2">
      <c r="A134" t="s">
        <v>996</v>
      </c>
      <c r="B134">
        <v>383515</v>
      </c>
    </row>
    <row r="135" spans="1:2">
      <c r="A135" t="s">
        <v>1000</v>
      </c>
      <c r="B135">
        <v>1080000</v>
      </c>
    </row>
    <row r="136" spans="1:2">
      <c r="A136" t="s">
        <v>1005</v>
      </c>
      <c r="B136">
        <v>450000</v>
      </c>
    </row>
    <row r="137" spans="1:2">
      <c r="A137" t="s">
        <v>1008</v>
      </c>
      <c r="B137">
        <v>200000</v>
      </c>
    </row>
    <row r="138" spans="1:2">
      <c r="A138" t="s">
        <v>1012</v>
      </c>
      <c r="B138">
        <v>699898</v>
      </c>
    </row>
    <row r="139" spans="1:2">
      <c r="A139" t="s">
        <v>1016</v>
      </c>
      <c r="B139">
        <v>2500000</v>
      </c>
    </row>
    <row r="140" spans="1:2">
      <c r="A140" t="s">
        <v>1021</v>
      </c>
      <c r="B140">
        <v>40000</v>
      </c>
    </row>
    <row r="141" spans="1:2">
      <c r="A141" t="s">
        <v>1025</v>
      </c>
      <c r="B141">
        <v>920000</v>
      </c>
    </row>
    <row r="142" spans="1:2">
      <c r="A142" t="s">
        <v>1029</v>
      </c>
      <c r="B142">
        <v>1250000</v>
      </c>
    </row>
    <row r="143" spans="1:2">
      <c r="A143" t="s">
        <v>1037</v>
      </c>
      <c r="B143">
        <v>600000</v>
      </c>
    </row>
    <row r="144" spans="1:2">
      <c r="A144" t="s">
        <v>1043</v>
      </c>
      <c r="B144">
        <v>900000</v>
      </c>
    </row>
    <row r="145" spans="1:2">
      <c r="A145" t="s">
        <v>1048</v>
      </c>
      <c r="B145">
        <v>250000</v>
      </c>
    </row>
    <row r="146" spans="1:2">
      <c r="A146" t="s">
        <v>1054</v>
      </c>
      <c r="B146">
        <v>250000</v>
      </c>
    </row>
    <row r="147" spans="1:2">
      <c r="A147" t="s">
        <v>1059</v>
      </c>
      <c r="B147">
        <v>150000</v>
      </c>
    </row>
    <row r="148" spans="1:2">
      <c r="A148" t="s">
        <v>1064</v>
      </c>
      <c r="B148">
        <v>500000</v>
      </c>
    </row>
    <row r="149" spans="1:2">
      <c r="A149" t="s">
        <v>1069</v>
      </c>
      <c r="B149">
        <v>300000</v>
      </c>
    </row>
    <row r="150" spans="1:2">
      <c r="A150" t="s">
        <v>1074</v>
      </c>
      <c r="B150">
        <v>300000</v>
      </c>
    </row>
    <row r="151" spans="1:2">
      <c r="A151" t="s">
        <v>1078</v>
      </c>
      <c r="B151">
        <v>1000000</v>
      </c>
    </row>
    <row r="152" spans="1:2">
      <c r="A152" t="s">
        <v>1082</v>
      </c>
      <c r="B152">
        <v>500000</v>
      </c>
    </row>
    <row r="153" spans="1:2">
      <c r="A153" t="s">
        <v>1086</v>
      </c>
      <c r="B153">
        <v>340000</v>
      </c>
    </row>
    <row r="154" spans="1:2">
      <c r="A154" t="s">
        <v>1089</v>
      </c>
      <c r="B154">
        <v>520000</v>
      </c>
    </row>
    <row r="155" spans="1:2">
      <c r="A155" t="s">
        <v>1094</v>
      </c>
      <c r="B155">
        <v>140000</v>
      </c>
    </row>
    <row r="156" spans="1:2">
      <c r="A156" t="s">
        <v>1098</v>
      </c>
      <c r="B156">
        <v>500000</v>
      </c>
    </row>
    <row r="157" spans="1:2">
      <c r="A157" t="s">
        <v>1103</v>
      </c>
      <c r="B157">
        <v>500000</v>
      </c>
    </row>
    <row r="158" spans="1:2">
      <c r="A158" t="s">
        <v>1106</v>
      </c>
      <c r="B158">
        <v>450000</v>
      </c>
    </row>
    <row r="159" spans="1:2">
      <c r="A159" t="s">
        <v>1110</v>
      </c>
      <c r="B159">
        <v>400000</v>
      </c>
    </row>
    <row r="160" spans="1:2">
      <c r="A160" t="s">
        <v>1113</v>
      </c>
      <c r="B160">
        <v>800000</v>
      </c>
    </row>
    <row r="161" spans="1:2">
      <c r="A161" t="s">
        <v>1117</v>
      </c>
      <c r="B161">
        <v>650000</v>
      </c>
    </row>
    <row r="162" spans="1:2">
      <c r="A162" t="s">
        <v>1121</v>
      </c>
      <c r="B162">
        <v>700000</v>
      </c>
    </row>
    <row r="163" spans="1:2">
      <c r="A163" t="s">
        <v>1126</v>
      </c>
      <c r="B163">
        <v>525000</v>
      </c>
    </row>
    <row r="164" spans="1:2">
      <c r="A164" t="s">
        <v>1130</v>
      </c>
      <c r="B164">
        <v>475000</v>
      </c>
    </row>
    <row r="165" spans="1:2">
      <c r="A165" t="s">
        <v>1133</v>
      </c>
      <c r="B165">
        <v>1000000</v>
      </c>
    </row>
    <row r="166" spans="1:2">
      <c r="A166" t="s">
        <v>1138</v>
      </c>
      <c r="B166">
        <v>75000</v>
      </c>
    </row>
    <row r="167" spans="1:2">
      <c r="A167" t="s">
        <v>1142</v>
      </c>
      <c r="B167">
        <v>175000</v>
      </c>
    </row>
    <row r="168" spans="1:2">
      <c r="A168" t="s">
        <v>1146</v>
      </c>
      <c r="B168">
        <v>175000</v>
      </c>
    </row>
    <row r="169" spans="1:2">
      <c r="A169" t="s">
        <v>1152</v>
      </c>
      <c r="B169">
        <v>75000</v>
      </c>
    </row>
    <row r="170" spans="1:2">
      <c r="A170" t="s">
        <v>1158</v>
      </c>
      <c r="B170">
        <v>1000000</v>
      </c>
    </row>
    <row r="171" spans="1:2">
      <c r="A171" t="s">
        <v>1162</v>
      </c>
      <c r="B171">
        <v>750000</v>
      </c>
    </row>
    <row r="172" spans="1:2">
      <c r="A172" t="s">
        <v>1167</v>
      </c>
      <c r="B172">
        <v>175000</v>
      </c>
    </row>
    <row r="173" spans="1:2">
      <c r="A173" t="s">
        <v>1172</v>
      </c>
      <c r="B173">
        <v>75000</v>
      </c>
    </row>
    <row r="174" spans="1:2">
      <c r="A174" t="s">
        <v>1176</v>
      </c>
      <c r="B174">
        <v>300000</v>
      </c>
    </row>
    <row r="175" spans="1:2">
      <c r="A175" t="s">
        <v>1180</v>
      </c>
      <c r="B175">
        <v>400000</v>
      </c>
    </row>
    <row r="176" spans="1:2">
      <c r="A176" t="s">
        <v>1184</v>
      </c>
      <c r="B176">
        <v>300000</v>
      </c>
    </row>
    <row r="177" spans="1:2">
      <c r="A177" t="s">
        <v>1187</v>
      </c>
      <c r="B177">
        <v>550000</v>
      </c>
    </row>
    <row r="178" spans="1:2">
      <c r="A178" t="s">
        <v>1191</v>
      </c>
      <c r="B178">
        <v>200000</v>
      </c>
    </row>
    <row r="179" spans="1:2">
      <c r="A179" t="s">
        <v>1196</v>
      </c>
      <c r="B179">
        <v>125000</v>
      </c>
    </row>
    <row r="180" spans="1:2">
      <c r="A180" t="s">
        <v>1199</v>
      </c>
      <c r="B180">
        <v>750000</v>
      </c>
    </row>
    <row r="181" spans="1:2">
      <c r="A181" t="s">
        <v>1204</v>
      </c>
      <c r="B181">
        <v>750000</v>
      </c>
    </row>
    <row r="182" spans="1:2">
      <c r="A182" t="s">
        <v>1209</v>
      </c>
      <c r="B182">
        <v>100000</v>
      </c>
    </row>
    <row r="183" spans="1:2">
      <c r="A183" t="s">
        <v>1212</v>
      </c>
      <c r="B183">
        <v>75000</v>
      </c>
    </row>
    <row r="184" spans="1:2">
      <c r="A184" t="s">
        <v>1215</v>
      </c>
      <c r="B184">
        <v>150000</v>
      </c>
    </row>
    <row r="185" spans="1:2">
      <c r="A185" t="s">
        <v>1221</v>
      </c>
      <c r="B185">
        <v>375000</v>
      </c>
    </row>
    <row r="186" spans="1:2">
      <c r="A186" t="s">
        <v>1225</v>
      </c>
      <c r="B186">
        <v>450000</v>
      </c>
    </row>
    <row r="187" spans="1:2">
      <c r="A187" t="s">
        <v>1229</v>
      </c>
      <c r="B187">
        <v>225000</v>
      </c>
    </row>
    <row r="188" spans="1:2">
      <c r="A188" t="s">
        <v>1232</v>
      </c>
      <c r="B188">
        <v>225000</v>
      </c>
    </row>
    <row r="189" spans="1:2">
      <c r="A189" t="s">
        <v>1234</v>
      </c>
      <c r="B189">
        <v>225000</v>
      </c>
    </row>
    <row r="190" spans="1:2">
      <c r="A190" t="s">
        <v>1237</v>
      </c>
      <c r="B190">
        <v>125000</v>
      </c>
    </row>
    <row r="191" spans="1:2">
      <c r="A191" t="s">
        <v>1241</v>
      </c>
      <c r="B191">
        <v>125000</v>
      </c>
    </row>
    <row r="192" spans="1:2">
      <c r="A192" t="s">
        <v>1244</v>
      </c>
      <c r="B192">
        <v>125000</v>
      </c>
    </row>
    <row r="193" spans="1:2">
      <c r="A193" t="s">
        <v>1248</v>
      </c>
      <c r="B193">
        <v>300000</v>
      </c>
    </row>
    <row r="194" spans="1:2">
      <c r="A194" t="s">
        <v>1252</v>
      </c>
      <c r="B194">
        <v>1000000</v>
      </c>
    </row>
    <row r="195" spans="1:2">
      <c r="A195" t="s">
        <v>1256</v>
      </c>
      <c r="B195">
        <v>500000</v>
      </c>
    </row>
    <row r="196" spans="1:2">
      <c r="A196" t="s">
        <v>1260</v>
      </c>
      <c r="B196">
        <v>300000</v>
      </c>
    </row>
    <row r="197" spans="1:2">
      <c r="A197" t="s">
        <v>1265</v>
      </c>
      <c r="B197">
        <v>300000</v>
      </c>
    </row>
    <row r="198" spans="1:2">
      <c r="A198" t="s">
        <v>1269</v>
      </c>
      <c r="B198">
        <v>900000</v>
      </c>
    </row>
    <row r="199" spans="1:2">
      <c r="A199" t="s">
        <v>1274</v>
      </c>
      <c r="B199">
        <v>1399852</v>
      </c>
    </row>
    <row r="200" spans="1:2">
      <c r="A200" t="s">
        <v>1278</v>
      </c>
      <c r="B200">
        <v>440000</v>
      </c>
    </row>
    <row r="201" spans="1:2">
      <c r="A201" t="s">
        <v>1282</v>
      </c>
      <c r="B201">
        <v>500000</v>
      </c>
    </row>
    <row r="202" spans="1:2">
      <c r="A202" t="s">
        <v>1287</v>
      </c>
      <c r="B202">
        <v>1860000</v>
      </c>
    </row>
    <row r="203" spans="1:2">
      <c r="A203" t="s">
        <v>1292</v>
      </c>
      <c r="B203">
        <v>430000</v>
      </c>
    </row>
    <row r="204" spans="1:2">
      <c r="A204" t="s">
        <v>1297</v>
      </c>
      <c r="B204">
        <v>429846</v>
      </c>
    </row>
    <row r="205" spans="1:2">
      <c r="A205" t="s">
        <v>1300</v>
      </c>
      <c r="B205">
        <v>430000</v>
      </c>
    </row>
    <row r="206" spans="1:2">
      <c r="A206" t="s">
        <v>1304</v>
      </c>
      <c r="B206">
        <v>580000</v>
      </c>
    </row>
    <row r="207" spans="1:2">
      <c r="A207" t="s">
        <v>1307</v>
      </c>
      <c r="B207">
        <v>430000</v>
      </c>
    </row>
    <row r="208" spans="1:2">
      <c r="A208" t="s">
        <v>1312</v>
      </c>
      <c r="B208">
        <v>1840000</v>
      </c>
    </row>
    <row r="209" spans="1:2">
      <c r="A209" t="s">
        <v>1318</v>
      </c>
      <c r="B209">
        <v>460000</v>
      </c>
    </row>
    <row r="210" spans="1:2">
      <c r="A210" t="s">
        <v>1323</v>
      </c>
      <c r="B210">
        <v>715000</v>
      </c>
    </row>
    <row r="211" spans="1:2">
      <c r="A211" t="s">
        <v>1329</v>
      </c>
      <c r="B211">
        <v>695000</v>
      </c>
    </row>
    <row r="212" spans="1:2">
      <c r="A212" t="s">
        <v>1332</v>
      </c>
      <c r="B212">
        <v>695000</v>
      </c>
    </row>
    <row r="213" spans="1:2">
      <c r="A213" t="s">
        <v>1335</v>
      </c>
      <c r="B213">
        <v>695000</v>
      </c>
    </row>
    <row r="214" spans="1:2">
      <c r="A214" t="s">
        <v>1339</v>
      </c>
      <c r="B214">
        <v>750000</v>
      </c>
    </row>
    <row r="215" spans="1:2">
      <c r="A215" t="s">
        <v>1344</v>
      </c>
      <c r="B215">
        <v>750000</v>
      </c>
    </row>
    <row r="216" spans="1:2">
      <c r="A216" t="s">
        <v>1349</v>
      </c>
      <c r="B216">
        <v>1495000</v>
      </c>
    </row>
    <row r="217" spans="1:2">
      <c r="A217" t="s">
        <v>1352</v>
      </c>
      <c r="B217">
        <v>345000</v>
      </c>
    </row>
    <row r="218" spans="1:2">
      <c r="A218" t="s">
        <v>1356</v>
      </c>
      <c r="B218">
        <v>487391</v>
      </c>
    </row>
    <row r="219" spans="1:2">
      <c r="A219" t="s">
        <v>1362</v>
      </c>
      <c r="B219">
        <v>1500000</v>
      </c>
    </row>
    <row r="220" spans="1:2">
      <c r="A220" t="s">
        <v>1367</v>
      </c>
      <c r="B220">
        <v>600000</v>
      </c>
    </row>
    <row r="221" spans="1:2">
      <c r="A221" t="s">
        <v>1371</v>
      </c>
      <c r="B221">
        <v>880699</v>
      </c>
    </row>
    <row r="222" spans="1:2">
      <c r="A222" t="s">
        <v>1376</v>
      </c>
      <c r="B222">
        <v>461116</v>
      </c>
    </row>
    <row r="223" spans="1:2">
      <c r="A223" t="s">
        <v>1382</v>
      </c>
      <c r="B223">
        <v>585751</v>
      </c>
    </row>
    <row r="224" spans="1:2">
      <c r="A224" t="s">
        <v>1385</v>
      </c>
      <c r="B224">
        <v>500000</v>
      </c>
    </row>
    <row r="225" spans="1:2">
      <c r="A225" t="s">
        <v>1391</v>
      </c>
      <c r="B225">
        <v>625000</v>
      </c>
    </row>
    <row r="226" spans="1:2">
      <c r="A226" t="s">
        <v>1395</v>
      </c>
      <c r="B226">
        <v>500000</v>
      </c>
    </row>
    <row r="227" spans="1:2">
      <c r="A227" t="s">
        <v>1399</v>
      </c>
      <c r="B227">
        <v>3000000</v>
      </c>
    </row>
    <row r="228" spans="1:2">
      <c r="A228" t="s">
        <v>1402</v>
      </c>
      <c r="B228">
        <v>431000</v>
      </c>
    </row>
    <row r="229" spans="1:2">
      <c r="A229" t="s">
        <v>1408</v>
      </c>
      <c r="B229">
        <v>200000</v>
      </c>
    </row>
    <row r="230" spans="1:2">
      <c r="A230" t="s">
        <v>1411</v>
      </c>
      <c r="B230">
        <v>492601</v>
      </c>
    </row>
    <row r="231" spans="1:2">
      <c r="A231" t="s">
        <v>1416</v>
      </c>
      <c r="B231">
        <v>419776</v>
      </c>
    </row>
    <row r="232" spans="1:2">
      <c r="A232" t="s">
        <v>1419</v>
      </c>
      <c r="B232">
        <v>538510</v>
      </c>
    </row>
    <row r="233" spans="1:2">
      <c r="A233" t="s">
        <v>1422</v>
      </c>
      <c r="B233">
        <v>402327</v>
      </c>
    </row>
    <row r="234" spans="1:2">
      <c r="A234" t="s">
        <v>1425</v>
      </c>
      <c r="B234">
        <v>419570</v>
      </c>
    </row>
    <row r="235" spans="1:2">
      <c r="A235" t="s">
        <v>1429</v>
      </c>
      <c r="B235">
        <v>800000</v>
      </c>
    </row>
    <row r="236" spans="1:2">
      <c r="A236" t="s">
        <v>1434</v>
      </c>
      <c r="B236">
        <v>1400000</v>
      </c>
    </row>
    <row r="237" spans="1:2">
      <c r="A237" t="s">
        <v>1439</v>
      </c>
      <c r="B237">
        <v>800000</v>
      </c>
    </row>
    <row r="238" spans="1:2">
      <c r="A238" t="s">
        <v>1443</v>
      </c>
      <c r="B238">
        <v>1000000</v>
      </c>
    </row>
    <row r="239" spans="1:2">
      <c r="A239" t="s">
        <v>1448</v>
      </c>
      <c r="B239">
        <v>926797</v>
      </c>
    </row>
    <row r="240" spans="1:2">
      <c r="A240" t="s">
        <v>1452</v>
      </c>
      <c r="B240">
        <v>599848</v>
      </c>
    </row>
    <row r="241" spans="1:2">
      <c r="A241" t="s">
        <v>1454</v>
      </c>
      <c r="B241">
        <v>870000</v>
      </c>
    </row>
    <row r="242" spans="1:2">
      <c r="A242" t="s">
        <v>1457</v>
      </c>
      <c r="B242">
        <v>1603355</v>
      </c>
    </row>
    <row r="243" spans="1:2">
      <c r="A243" t="s">
        <v>1462</v>
      </c>
      <c r="B243">
        <v>1152745</v>
      </c>
    </row>
    <row r="244" spans="1:2">
      <c r="A244" t="s">
        <v>1464</v>
      </c>
      <c r="B244">
        <v>850000</v>
      </c>
    </row>
    <row r="245" spans="1:2">
      <c r="A245" t="s">
        <v>1468</v>
      </c>
      <c r="B245">
        <v>687290</v>
      </c>
    </row>
    <row r="246" spans="1:2">
      <c r="A246" t="s">
        <v>1471</v>
      </c>
      <c r="B246">
        <v>600000</v>
      </c>
    </row>
    <row r="247" spans="1:2">
      <c r="A247" t="s">
        <v>1477</v>
      </c>
      <c r="B247">
        <v>709965</v>
      </c>
    </row>
    <row r="248" spans="1:2">
      <c r="A248" t="s">
        <v>1480</v>
      </c>
      <c r="B248">
        <v>1499070</v>
      </c>
    </row>
    <row r="249" spans="1:2">
      <c r="A249" t="s">
        <v>1483</v>
      </c>
      <c r="B249">
        <v>1000000</v>
      </c>
    </row>
    <row r="250" spans="1:2">
      <c r="A250" t="s">
        <v>1488</v>
      </c>
      <c r="B250">
        <v>1600000</v>
      </c>
    </row>
    <row r="251" spans="1:2">
      <c r="A251" t="s">
        <v>1495</v>
      </c>
      <c r="B251">
        <v>689577</v>
      </c>
    </row>
    <row r="252" spans="1:2">
      <c r="A252" t="s">
        <v>1499</v>
      </c>
      <c r="B252">
        <v>3000000</v>
      </c>
    </row>
    <row r="253" spans="1:2">
      <c r="A253" t="s">
        <v>1505</v>
      </c>
      <c r="B253">
        <v>8463609</v>
      </c>
    </row>
    <row r="254" spans="1:2">
      <c r="A254" t="s">
        <v>1509</v>
      </c>
      <c r="B254">
        <v>7410000</v>
      </c>
    </row>
    <row r="255" spans="1:2">
      <c r="A255" t="s">
        <v>1513</v>
      </c>
      <c r="B255">
        <v>10711911</v>
      </c>
    </row>
    <row r="256" spans="1:2">
      <c r="A256" t="s">
        <v>1517</v>
      </c>
      <c r="B256">
        <v>20946870</v>
      </c>
    </row>
    <row r="257" spans="1:2">
      <c r="A257" t="s">
        <v>1523</v>
      </c>
      <c r="B257">
        <v>21536390</v>
      </c>
    </row>
    <row r="258" spans="1:2">
      <c r="A258" t="s">
        <v>1529</v>
      </c>
      <c r="B258">
        <v>238493</v>
      </c>
    </row>
    <row r="259" spans="1:2">
      <c r="A259" t="s">
        <v>1533</v>
      </c>
      <c r="B259">
        <v>250000</v>
      </c>
    </row>
    <row r="260" spans="1:2">
      <c r="A260" t="s">
        <v>1535</v>
      </c>
      <c r="B260">
        <v>349997</v>
      </c>
    </row>
    <row r="261" spans="1:2">
      <c r="A261" t="s">
        <v>1540</v>
      </c>
      <c r="B261">
        <v>75000</v>
      </c>
    </row>
    <row r="262" spans="1:2">
      <c r="A262" t="s">
        <v>1543</v>
      </c>
      <c r="B262">
        <v>299600</v>
      </c>
    </row>
    <row r="263" spans="1:2">
      <c r="A263" t="s">
        <v>1547</v>
      </c>
      <c r="B263">
        <v>399996</v>
      </c>
    </row>
    <row r="264" spans="1:2">
      <c r="A264" t="s">
        <v>1550</v>
      </c>
      <c r="B264">
        <v>495000</v>
      </c>
    </row>
    <row r="265" spans="1:2">
      <c r="A265" t="s">
        <v>1553</v>
      </c>
      <c r="B265">
        <v>180446</v>
      </c>
    </row>
    <row r="266" spans="1:2">
      <c r="A266" t="s">
        <v>1556</v>
      </c>
      <c r="B266">
        <v>200000</v>
      </c>
    </row>
    <row r="267" spans="1:2">
      <c r="A267" t="s">
        <v>1559</v>
      </c>
      <c r="B267">
        <v>120000</v>
      </c>
    </row>
    <row r="268" spans="1:2">
      <c r="A268" t="s">
        <v>1563</v>
      </c>
      <c r="B268">
        <v>150000</v>
      </c>
    </row>
    <row r="269" spans="1:2">
      <c r="A269" t="s">
        <v>1567</v>
      </c>
      <c r="B269">
        <v>150000</v>
      </c>
    </row>
    <row r="270" spans="1:2">
      <c r="A270" t="s">
        <v>1572</v>
      </c>
      <c r="B270">
        <v>75000</v>
      </c>
    </row>
    <row r="271" spans="1:2">
      <c r="A271" t="s">
        <v>1574</v>
      </c>
      <c r="B271">
        <v>1500000</v>
      </c>
    </row>
    <row r="272" spans="1:2">
      <c r="A272" t="s">
        <v>1578</v>
      </c>
      <c r="B272">
        <v>500000</v>
      </c>
    </row>
    <row r="273" spans="1:2">
      <c r="A273" t="s">
        <v>1581</v>
      </c>
      <c r="B273">
        <v>600000</v>
      </c>
    </row>
    <row r="274" spans="1:2">
      <c r="A274" t="s">
        <v>1585</v>
      </c>
      <c r="B274">
        <v>400000</v>
      </c>
    </row>
    <row r="275" spans="1:2">
      <c r="A275" t="s">
        <v>1587</v>
      </c>
      <c r="B275">
        <v>500000</v>
      </c>
    </row>
    <row r="276" spans="1:2">
      <c r="A276" t="s">
        <v>1590</v>
      </c>
      <c r="B276">
        <v>341666</v>
      </c>
    </row>
    <row r="277" spans="1:2">
      <c r="A277" t="s">
        <v>1593</v>
      </c>
      <c r="B277">
        <v>341668</v>
      </c>
    </row>
    <row r="278" spans="1:2">
      <c r="A278" t="s">
        <v>1597</v>
      </c>
      <c r="B278">
        <v>316666</v>
      </c>
    </row>
    <row r="279" spans="1:2">
      <c r="A279" t="s">
        <v>1600</v>
      </c>
      <c r="B279">
        <v>1000000</v>
      </c>
    </row>
    <row r="280" spans="1:2">
      <c r="A280" t="s">
        <v>1603</v>
      </c>
      <c r="B280">
        <v>1000000</v>
      </c>
    </row>
    <row r="281" spans="1:2">
      <c r="A281" t="s">
        <v>1608</v>
      </c>
      <c r="B281">
        <v>1000000</v>
      </c>
    </row>
    <row r="282" spans="1:2">
      <c r="A282" t="s">
        <v>1611</v>
      </c>
      <c r="B282">
        <v>1000000</v>
      </c>
    </row>
    <row r="283" spans="1:2">
      <c r="A283" t="s">
        <v>1614</v>
      </c>
      <c r="B283">
        <v>2000000</v>
      </c>
    </row>
    <row r="284" spans="1:2">
      <c r="A284" t="s">
        <v>1617</v>
      </c>
      <c r="B284">
        <v>600000</v>
      </c>
    </row>
    <row r="285" spans="1:2">
      <c r="A285" t="s">
        <v>1621</v>
      </c>
      <c r="B285">
        <v>400000</v>
      </c>
    </row>
    <row r="286" spans="1:2">
      <c r="A286" t="s">
        <v>1624</v>
      </c>
      <c r="B286">
        <v>250000</v>
      </c>
    </row>
    <row r="287" spans="1:2">
      <c r="A287" t="s">
        <v>1628</v>
      </c>
      <c r="B287">
        <v>800000</v>
      </c>
    </row>
    <row r="288" spans="1:2">
      <c r="A288" t="s">
        <v>1632</v>
      </c>
      <c r="B288">
        <v>1000000</v>
      </c>
    </row>
    <row r="289" spans="1:2">
      <c r="A289" t="s">
        <v>1636</v>
      </c>
      <c r="B289">
        <v>1000000</v>
      </c>
    </row>
    <row r="290" spans="1:2">
      <c r="A290" t="s">
        <v>1639</v>
      </c>
      <c r="B290">
        <v>500000</v>
      </c>
    </row>
    <row r="291" spans="1:2">
      <c r="A291" t="s">
        <v>1643</v>
      </c>
      <c r="B291">
        <v>4000000</v>
      </c>
    </row>
    <row r="292" spans="1:2">
      <c r="A292" t="s">
        <v>1646</v>
      </c>
      <c r="B292">
        <v>7050000</v>
      </c>
    </row>
    <row r="293" spans="1:2">
      <c r="A293" t="s">
        <v>1650</v>
      </c>
      <c r="B293">
        <v>4440000</v>
      </c>
    </row>
    <row r="294" spans="1:2">
      <c r="A294" t="s">
        <v>1653</v>
      </c>
      <c r="B294">
        <v>3330000</v>
      </c>
    </row>
    <row r="295" spans="1:2">
      <c r="A295" t="s">
        <v>1655</v>
      </c>
      <c r="B295">
        <v>3330000</v>
      </c>
    </row>
    <row r="296" spans="1:2">
      <c r="A296" t="s">
        <v>1657</v>
      </c>
      <c r="B296">
        <v>2700000</v>
      </c>
    </row>
    <row r="297" spans="1:2">
      <c r="A297" t="s">
        <v>1661</v>
      </c>
      <c r="B297">
        <v>2700000</v>
      </c>
    </row>
    <row r="298" spans="1:2">
      <c r="A298" t="s">
        <v>1663</v>
      </c>
      <c r="B298">
        <v>3200000</v>
      </c>
    </row>
    <row r="299" spans="1:2">
      <c r="A299" t="s">
        <v>1665</v>
      </c>
      <c r="B299">
        <v>2500000</v>
      </c>
    </row>
    <row r="300" spans="1:2">
      <c r="A300" t="s">
        <v>1667</v>
      </c>
      <c r="B300">
        <v>6100000</v>
      </c>
    </row>
    <row r="301" spans="1:2">
      <c r="A301" t="s">
        <v>1670</v>
      </c>
      <c r="B301">
        <v>5000000</v>
      </c>
    </row>
    <row r="302" spans="1:2">
      <c r="A302" t="s">
        <v>1673</v>
      </c>
      <c r="B302">
        <v>379759</v>
      </c>
    </row>
    <row r="303" spans="1:2">
      <c r="A303" t="s">
        <v>1676</v>
      </c>
      <c r="B303">
        <v>7050000</v>
      </c>
    </row>
    <row r="304" spans="1:2">
      <c r="A304" t="s">
        <v>1681</v>
      </c>
      <c r="B304">
        <v>791484</v>
      </c>
    </row>
    <row r="305" spans="1:2">
      <c r="A305" t="s">
        <v>1682</v>
      </c>
      <c r="B305">
        <v>1560060</v>
      </c>
    </row>
    <row r="306" spans="1:2">
      <c r="A306" t="s">
        <v>1686</v>
      </c>
      <c r="B306">
        <v>374078</v>
      </c>
    </row>
    <row r="307" spans="1:2">
      <c r="A307" t="s">
        <v>1689</v>
      </c>
      <c r="B307">
        <v>12500000</v>
      </c>
    </row>
    <row r="308" spans="1:2">
      <c r="A308" t="s">
        <v>1692</v>
      </c>
      <c r="B308">
        <v>4875847</v>
      </c>
    </row>
    <row r="309" spans="1:2">
      <c r="A309" t="s">
        <v>1694</v>
      </c>
      <c r="B309">
        <v>5697715</v>
      </c>
    </row>
    <row r="310" spans="1:2">
      <c r="A310" t="s">
        <v>1695</v>
      </c>
      <c r="B310">
        <v>6000000</v>
      </c>
    </row>
    <row r="311" spans="1:2">
      <c r="A311" t="s">
        <v>1698</v>
      </c>
      <c r="B311">
        <v>22199999.800000001</v>
      </c>
    </row>
    <row r="312" spans="1:2">
      <c r="A312" t="s">
        <v>1702</v>
      </c>
      <c r="B312">
        <v>12595295.77</v>
      </c>
    </row>
    <row r="313" spans="1:2">
      <c r="A313" t="s">
        <v>1709</v>
      </c>
      <c r="B313">
        <v>7409999.9900000002</v>
      </c>
    </row>
    <row r="314" spans="1:2">
      <c r="A314" t="s">
        <v>1715</v>
      </c>
      <c r="B314">
        <v>1701069</v>
      </c>
    </row>
    <row r="315" spans="1:2">
      <c r="A315" t="s">
        <v>1717</v>
      </c>
      <c r="B315">
        <v>693160</v>
      </c>
    </row>
    <row r="316" spans="1:2">
      <c r="A316" t="s">
        <v>1720</v>
      </c>
      <c r="B316">
        <v>73311.05</v>
      </c>
    </row>
    <row r="317" spans="1:2">
      <c r="A317" t="s">
        <v>1724</v>
      </c>
      <c r="B317">
        <v>150000</v>
      </c>
    </row>
    <row r="318" spans="1:2">
      <c r="A318" t="s">
        <v>1728</v>
      </c>
      <c r="B318">
        <v>1034524</v>
      </c>
    </row>
    <row r="319" spans="1:2">
      <c r="A319" t="s">
        <v>1731</v>
      </c>
      <c r="B319">
        <v>53311.28</v>
      </c>
    </row>
    <row r="320" spans="1:2">
      <c r="A320" t="s">
        <v>1735</v>
      </c>
      <c r="B320">
        <v>100000</v>
      </c>
    </row>
    <row r="321" spans="1:2">
      <c r="A321" t="s">
        <v>1739</v>
      </c>
      <c r="B321">
        <v>150000</v>
      </c>
    </row>
    <row r="322" spans="1:2">
      <c r="A322" t="s">
        <v>1742</v>
      </c>
      <c r="B322">
        <v>227055</v>
      </c>
    </row>
    <row r="323" spans="1:2">
      <c r="A323" t="s">
        <v>1745</v>
      </c>
      <c r="B323">
        <v>115732</v>
      </c>
    </row>
    <row r="324" spans="1:2">
      <c r="A324" t="s">
        <v>1748</v>
      </c>
      <c r="B324">
        <v>250000</v>
      </c>
    </row>
    <row r="325" spans="1:2">
      <c r="A325" t="s">
        <v>1752</v>
      </c>
      <c r="B325">
        <v>117489.91</v>
      </c>
    </row>
    <row r="326" spans="1:2">
      <c r="A326" t="s">
        <v>1767</v>
      </c>
      <c r="B326">
        <v>1700702</v>
      </c>
    </row>
    <row r="327" spans="1:2">
      <c r="A327" t="s">
        <v>1770</v>
      </c>
      <c r="B327">
        <v>500000</v>
      </c>
    </row>
    <row r="328" spans="1:2">
      <c r="A328" t="s">
        <v>1773</v>
      </c>
      <c r="B328">
        <v>850000</v>
      </c>
    </row>
    <row r="329" spans="1:2">
      <c r="A329" t="s">
        <v>1776</v>
      </c>
      <c r="B329">
        <v>250000</v>
      </c>
    </row>
    <row r="330" spans="1:2">
      <c r="A330" t="s">
        <v>1779</v>
      </c>
      <c r="B330">
        <v>2000000</v>
      </c>
    </row>
    <row r="331" spans="1:2">
      <c r="A331" t="s">
        <v>1782</v>
      </c>
      <c r="B331">
        <v>2500000</v>
      </c>
    </row>
    <row r="332" spans="1:2">
      <c r="A332" t="s">
        <v>1913</v>
      </c>
      <c r="B332">
        <v>2499410</v>
      </c>
    </row>
    <row r="333" spans="1:2">
      <c r="A333" t="s">
        <v>1914</v>
      </c>
      <c r="B333">
        <v>2500590</v>
      </c>
    </row>
    <row r="334" spans="1:2">
      <c r="A334" t="s">
        <v>1790</v>
      </c>
      <c r="B334">
        <v>2000000</v>
      </c>
    </row>
    <row r="335" spans="1:2">
      <c r="A335" t="s">
        <v>1794</v>
      </c>
      <c r="B335">
        <v>400000</v>
      </c>
    </row>
    <row r="336" spans="1:2">
      <c r="A336" t="s">
        <v>1915</v>
      </c>
      <c r="B336">
        <v>1500000</v>
      </c>
    </row>
    <row r="337" spans="1:2">
      <c r="A337" t="s">
        <v>1812</v>
      </c>
      <c r="B337">
        <v>4055085</v>
      </c>
    </row>
    <row r="338" spans="1:2">
      <c r="A338" t="s">
        <v>1815</v>
      </c>
      <c r="B338">
        <v>1708089</v>
      </c>
    </row>
    <row r="339" spans="1:2">
      <c r="A339" t="s">
        <v>1820</v>
      </c>
      <c r="B339">
        <v>3000000</v>
      </c>
    </row>
    <row r="340" spans="1:2">
      <c r="A340" t="s">
        <v>1823</v>
      </c>
      <c r="B340">
        <v>5500000</v>
      </c>
    </row>
    <row r="341" spans="1:2">
      <c r="A341" t="s">
        <v>1826</v>
      </c>
      <c r="B341">
        <v>4000000</v>
      </c>
    </row>
    <row r="342" spans="1:2">
      <c r="A342" t="s">
        <v>1829</v>
      </c>
      <c r="B342">
        <v>4260000</v>
      </c>
    </row>
    <row r="343" spans="1:2">
      <c r="A343" t="s">
        <v>1832</v>
      </c>
      <c r="B343">
        <v>3350000</v>
      </c>
    </row>
    <row r="344" spans="1:2">
      <c r="A344" t="s">
        <v>1836</v>
      </c>
      <c r="B344">
        <v>6000000</v>
      </c>
    </row>
    <row r="345" spans="1:2">
      <c r="A345" t="s">
        <v>1839</v>
      </c>
      <c r="B345">
        <v>4040000</v>
      </c>
    </row>
    <row r="346" spans="1:2">
      <c r="A346" t="s">
        <v>1841</v>
      </c>
      <c r="B346">
        <v>2000000</v>
      </c>
    </row>
    <row r="347" spans="1:2">
      <c r="A347" t="s">
        <v>1843</v>
      </c>
      <c r="B347">
        <v>3480000</v>
      </c>
    </row>
    <row r="348" spans="1:2">
      <c r="A348" t="s">
        <v>1846</v>
      </c>
      <c r="B348">
        <v>3600000</v>
      </c>
    </row>
    <row r="349" spans="1:2">
      <c r="A349" t="s">
        <v>1849</v>
      </c>
      <c r="B349">
        <v>4920000</v>
      </c>
    </row>
    <row r="350" spans="1:2">
      <c r="A350" t="s">
        <v>1852</v>
      </c>
      <c r="B350">
        <v>3219694</v>
      </c>
    </row>
    <row r="351" spans="1:2">
      <c r="A351" t="s">
        <v>1855</v>
      </c>
      <c r="B351">
        <v>2648879</v>
      </c>
    </row>
    <row r="352" spans="1:2">
      <c r="A352" t="s">
        <v>1858</v>
      </c>
      <c r="B352">
        <v>631427</v>
      </c>
    </row>
    <row r="353" spans="1:2">
      <c r="A353" t="s">
        <v>1861</v>
      </c>
      <c r="B353">
        <v>2653624</v>
      </c>
    </row>
    <row r="354" spans="1:2">
      <c r="A354" t="s">
        <v>1864</v>
      </c>
      <c r="B354">
        <v>6000000</v>
      </c>
    </row>
    <row r="355" spans="1:2">
      <c r="A355" t="s">
        <v>1868</v>
      </c>
      <c r="B355">
        <v>3700000</v>
      </c>
    </row>
    <row r="356" spans="1:2">
      <c r="A356" t="s">
        <v>1871</v>
      </c>
      <c r="B356">
        <v>14700000</v>
      </c>
    </row>
    <row r="357" spans="1:2">
      <c r="A357" t="s">
        <v>1875</v>
      </c>
      <c r="B357">
        <v>3291286</v>
      </c>
    </row>
    <row r="358" spans="1:2">
      <c r="A358" t="s">
        <v>1877</v>
      </c>
      <c r="B358">
        <v>3350000</v>
      </c>
    </row>
    <row r="359" spans="1:2">
      <c r="A359" t="s">
        <v>1881</v>
      </c>
      <c r="B359">
        <v>2800000</v>
      </c>
    </row>
    <row r="360" spans="1:2">
      <c r="A360" t="s">
        <v>1884</v>
      </c>
      <c r="B360">
        <v>6800000</v>
      </c>
    </row>
    <row r="361" spans="1:2">
      <c r="A361" t="s">
        <v>1887</v>
      </c>
      <c r="B361">
        <v>5600000</v>
      </c>
    </row>
    <row r="362" spans="1:2">
      <c r="A362" t="s">
        <v>1890</v>
      </c>
      <c r="B362">
        <v>3200000</v>
      </c>
    </row>
    <row r="363" spans="1:2">
      <c r="A363" t="s">
        <v>1892</v>
      </c>
      <c r="B363">
        <v>3500000</v>
      </c>
    </row>
    <row r="364" spans="1:2">
      <c r="A364" t="s">
        <v>1895</v>
      </c>
      <c r="B364">
        <v>2900000</v>
      </c>
    </row>
    <row r="365" spans="1:2">
      <c r="A365" t="s">
        <v>1916</v>
      </c>
      <c r="B365">
        <v>3000000</v>
      </c>
    </row>
  </sheetData>
  <sheetProtection algorithmName="SHA-512" hashValue="8CzsJwASECoD4L8BxeS5JfAV2BRMKrlQ6Rq2ZdZ5SuoR8fQB6dROUdPoMRfIPKREN2pvVgGmwbyTiJUJJatjVQ==" saltValue="C10tyDHTSt6XKw7OFhGPfQ==" spinCount="100000" sheet="1" objects="1" scenario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0401-2907-E948-A57C-E25409DC5BC9}">
  <sheetPr codeName="Sheet10">
    <tabColor rgb="FFFF0000"/>
  </sheetPr>
  <dimension ref="A1:BG224"/>
  <sheetViews>
    <sheetView showGridLines="0" topLeftCell="AA1" zoomScale="87" zoomScaleNormal="180" workbookViewId="0">
      <pane ySplit="2" topLeftCell="A3" activePane="bottomLeft" state="frozen"/>
      <selection pane="bottomLeft" activeCell="AH6" sqref="AH6"/>
    </sheetView>
  </sheetViews>
  <sheetFormatPr defaultColWidth="8.77734375" defaultRowHeight="14.4"/>
  <cols>
    <col min="1" max="1" width="23.33203125" customWidth="1"/>
    <col min="3" max="3" width="12.33203125" customWidth="1"/>
    <col min="5" max="5" width="9.33203125" bestFit="1" customWidth="1"/>
    <col min="7" max="7" width="18.21875" bestFit="1" customWidth="1"/>
    <col min="9" max="9" width="21.33203125" customWidth="1"/>
    <col min="11" max="11" width="17.33203125" bestFit="1" customWidth="1"/>
    <col min="12" max="12" width="6.21875" customWidth="1"/>
    <col min="13" max="13" width="17.33203125" customWidth="1"/>
    <col min="14" max="14" width="5" customWidth="1"/>
    <col min="15" max="15" width="17.33203125" customWidth="1"/>
    <col min="16" max="16" width="5" customWidth="1"/>
    <col min="17" max="17" width="17.33203125" customWidth="1"/>
    <col min="18" max="18" width="2.33203125" customWidth="1"/>
    <col min="19" max="19" width="16.77734375" customWidth="1"/>
    <col min="20" max="20" width="2.33203125" customWidth="1"/>
    <col min="22" max="22" width="2.33203125" customWidth="1"/>
    <col min="23" max="23" width="29.33203125" customWidth="1"/>
    <col min="26" max="27" width="9.33203125" customWidth="1"/>
    <col min="28" max="30" width="10.33203125" customWidth="1"/>
    <col min="32" max="32" width="29.21875" customWidth="1"/>
    <col min="34" max="34" width="28.33203125" customWidth="1"/>
    <col min="36" max="36" width="22.33203125" style="2" customWidth="1"/>
    <col min="38" max="38" width="62.33203125" style="2" customWidth="1"/>
    <col min="39" max="39" width="19.33203125" style="2" customWidth="1"/>
    <col min="41" max="41" width="59.6640625" style="2" customWidth="1"/>
    <col min="42" max="42" width="12.44140625" style="2" customWidth="1"/>
    <col min="43" max="43" width="25.33203125" style="2" customWidth="1"/>
    <col min="45" max="45" width="19" customWidth="1"/>
    <col min="46" max="46" width="19" style="2" customWidth="1"/>
    <col min="47" max="59" width="19" customWidth="1"/>
    <col min="60" max="60" width="28.77734375" bestFit="1" customWidth="1"/>
    <col min="61" max="61" width="5.6640625" bestFit="1" customWidth="1"/>
    <col min="62" max="62" width="35.6640625" bestFit="1" customWidth="1"/>
    <col min="63" max="63" width="18.44140625" bestFit="1" customWidth="1"/>
    <col min="64" max="64" width="23.33203125" bestFit="1" customWidth="1"/>
    <col min="65" max="65" width="60.33203125" bestFit="1" customWidth="1"/>
    <col min="66" max="66" width="56.21875" bestFit="1" customWidth="1"/>
    <col min="67" max="67" width="46.33203125" bestFit="1" customWidth="1"/>
    <col min="68" max="68" width="35.6640625" bestFit="1" customWidth="1"/>
    <col min="69" max="69" width="16.6640625" bestFit="1" customWidth="1"/>
    <col min="70" max="70" width="10" bestFit="1" customWidth="1"/>
    <col min="71" max="71" width="14.44140625" bestFit="1" customWidth="1"/>
    <col min="72" max="72" width="48.44140625" bestFit="1" customWidth="1"/>
    <col min="73" max="73" width="41.77734375" bestFit="1" customWidth="1"/>
    <col min="74" max="74" width="24" bestFit="1" customWidth="1"/>
    <col min="75" max="75" width="46.21875" bestFit="1" customWidth="1"/>
    <col min="76" max="76" width="28.77734375" bestFit="1" customWidth="1"/>
    <col min="77" max="77" width="5.6640625" bestFit="1" customWidth="1"/>
    <col min="78" max="78" width="35.6640625" bestFit="1" customWidth="1"/>
    <col min="79" max="79" width="18.44140625" bestFit="1" customWidth="1"/>
    <col min="80" max="80" width="23.33203125" bestFit="1" customWidth="1"/>
    <col min="81" max="81" width="60.33203125" bestFit="1" customWidth="1"/>
    <col min="82" max="82" width="56.21875" bestFit="1" customWidth="1"/>
    <col min="83" max="83" width="46.33203125" bestFit="1" customWidth="1"/>
    <col min="84" max="84" width="35.6640625" bestFit="1" customWidth="1"/>
    <col min="85" max="85" width="16.6640625" bestFit="1" customWidth="1"/>
    <col min="86" max="86" width="6.33203125" bestFit="1" customWidth="1"/>
    <col min="87" max="87" width="51.33203125" bestFit="1" customWidth="1"/>
    <col min="88" max="88" width="51.6640625" bestFit="1" customWidth="1"/>
    <col min="89" max="89" width="46.6640625" bestFit="1" customWidth="1"/>
    <col min="90" max="90" width="31.44140625" bestFit="1" customWidth="1"/>
    <col min="91" max="91" width="36.44140625" bestFit="1" customWidth="1"/>
    <col min="92" max="92" width="7.21875" bestFit="1" customWidth="1"/>
    <col min="93" max="93" width="51.33203125" bestFit="1" customWidth="1"/>
    <col min="94" max="94" width="51.6640625" bestFit="1" customWidth="1"/>
    <col min="95" max="95" width="46.6640625" bestFit="1" customWidth="1"/>
    <col min="96" max="96" width="31.44140625" bestFit="1" customWidth="1"/>
    <col min="97" max="97" width="7.33203125" bestFit="1" customWidth="1"/>
    <col min="98" max="98" width="10" bestFit="1" customWidth="1"/>
    <col min="99" max="99" width="2.21875" bestFit="1" customWidth="1"/>
    <col min="100" max="100" width="22.77734375" bestFit="1" customWidth="1"/>
    <col min="101" max="101" width="25" bestFit="1" customWidth="1"/>
    <col min="102" max="102" width="2.21875" bestFit="1" customWidth="1"/>
    <col min="103" max="103" width="27.6640625" bestFit="1" customWidth="1"/>
    <col min="104" max="104" width="62" bestFit="1" customWidth="1"/>
    <col min="105" max="105" width="2.21875" bestFit="1" customWidth="1"/>
    <col min="106" max="106" width="64.6640625" bestFit="1" customWidth="1"/>
    <col min="107" max="107" width="57.77734375" bestFit="1" customWidth="1"/>
    <col min="108" max="108" width="2.21875" bestFit="1" customWidth="1"/>
    <col min="109" max="109" width="60.44140625" bestFit="1" customWidth="1"/>
    <col min="110" max="110" width="48" bestFit="1" customWidth="1"/>
    <col min="111" max="111" width="2.21875" bestFit="1" customWidth="1"/>
    <col min="112" max="112" width="50.6640625" bestFit="1" customWidth="1"/>
    <col min="113" max="113" width="37.33203125" bestFit="1" customWidth="1"/>
    <col min="114" max="114" width="2.21875" bestFit="1" customWidth="1"/>
    <col min="115" max="115" width="40" bestFit="1" customWidth="1"/>
    <col min="116" max="116" width="18.33203125" bestFit="1" customWidth="1"/>
    <col min="117" max="117" width="2.21875" bestFit="1" customWidth="1"/>
    <col min="118" max="118" width="20.77734375" bestFit="1" customWidth="1"/>
    <col min="119" max="119" width="10" bestFit="1" customWidth="1"/>
  </cols>
  <sheetData>
    <row r="1" spans="1:59" ht="26.4" thickBot="1">
      <c r="A1" s="587" t="s">
        <v>1917</v>
      </c>
      <c r="B1" s="587"/>
      <c r="C1" s="587"/>
      <c r="D1" s="587"/>
      <c r="E1" s="587"/>
      <c r="F1" s="587"/>
      <c r="G1" s="587"/>
      <c r="H1" s="587"/>
      <c r="I1" s="587"/>
      <c r="J1" s="587"/>
      <c r="K1" s="587"/>
      <c r="L1" s="243"/>
      <c r="M1" s="243"/>
      <c r="N1" s="243"/>
      <c r="O1" s="243"/>
      <c r="P1" s="243"/>
      <c r="Q1" s="243"/>
      <c r="AS1" s="588" t="s">
        <v>1918</v>
      </c>
      <c r="AT1" s="588"/>
      <c r="AU1" s="588"/>
      <c r="AV1" s="588"/>
      <c r="AW1" s="588"/>
      <c r="AX1" s="588"/>
      <c r="AY1" s="588"/>
      <c r="AZ1" s="588"/>
      <c r="BA1" s="588"/>
      <c r="BB1" s="588"/>
      <c r="BC1" s="588"/>
      <c r="BD1" s="588"/>
      <c r="BE1" s="588"/>
      <c r="BF1" s="588"/>
      <c r="BG1" s="588"/>
    </row>
    <row r="2" spans="1:59" ht="28.8">
      <c r="A2" s="109" t="s">
        <v>1919</v>
      </c>
      <c r="B2" s="1"/>
      <c r="C2" s="109" t="s">
        <v>1920</v>
      </c>
      <c r="E2" s="109" t="s">
        <v>1921</v>
      </c>
      <c r="G2" s="109" t="s">
        <v>117</v>
      </c>
      <c r="I2" s="21" t="s">
        <v>1922</v>
      </c>
      <c r="K2" s="21" t="s">
        <v>1923</v>
      </c>
      <c r="L2" s="24"/>
      <c r="M2" s="21" t="s">
        <v>1924</v>
      </c>
      <c r="N2" s="24"/>
      <c r="O2" s="68" t="s">
        <v>1925</v>
      </c>
      <c r="P2" s="24"/>
      <c r="Q2" s="110" t="s">
        <v>1926</v>
      </c>
      <c r="S2" s="111" t="s">
        <v>1927</v>
      </c>
      <c r="T2" s="112"/>
      <c r="U2" s="68" t="s">
        <v>1921</v>
      </c>
      <c r="W2" s="113" t="s">
        <v>1928</v>
      </c>
      <c r="Z2" s="1" t="s">
        <v>1929</v>
      </c>
      <c r="AA2" s="1" t="s">
        <v>1930</v>
      </c>
      <c r="AB2" s="1" t="s">
        <v>87</v>
      </c>
      <c r="AC2" s="1" t="s">
        <v>1931</v>
      </c>
      <c r="AD2" s="1" t="s">
        <v>1932</v>
      </c>
      <c r="AF2" s="117" t="s">
        <v>1933</v>
      </c>
      <c r="AH2" s="93" t="s">
        <v>138</v>
      </c>
      <c r="AJ2" s="1" t="s">
        <v>1934</v>
      </c>
      <c r="AL2" s="339" t="s">
        <v>147</v>
      </c>
      <c r="AM2" s="114" t="s">
        <v>144</v>
      </c>
      <c r="AO2" s="205" t="s">
        <v>136</v>
      </c>
      <c r="AP2" s="205" t="s">
        <v>278</v>
      </c>
      <c r="AQ2" s="205" t="s">
        <v>148</v>
      </c>
      <c r="AR2" s="205"/>
      <c r="AS2" s="445" t="s">
        <v>1935</v>
      </c>
      <c r="AT2" s="445" t="s">
        <v>1936</v>
      </c>
      <c r="AU2" s="445" t="s">
        <v>1937</v>
      </c>
      <c r="AV2" s="445" t="s">
        <v>1938</v>
      </c>
      <c r="AW2" s="445" t="s">
        <v>1939</v>
      </c>
      <c r="AX2" s="445" t="s">
        <v>1940</v>
      </c>
      <c r="AY2" s="445" t="s">
        <v>1941</v>
      </c>
      <c r="AZ2" s="445" t="s">
        <v>1942</v>
      </c>
      <c r="BA2" s="445" t="s">
        <v>1943</v>
      </c>
      <c r="BB2" s="445" t="s">
        <v>1944</v>
      </c>
      <c r="BC2" s="445" t="s">
        <v>1945</v>
      </c>
      <c r="BD2" s="445" t="s">
        <v>1946</v>
      </c>
      <c r="BE2" s="445" t="s">
        <v>1947</v>
      </c>
      <c r="BF2" s="445" t="s">
        <v>1948</v>
      </c>
      <c r="BG2" s="445" t="s">
        <v>1949</v>
      </c>
    </row>
    <row r="3" spans="1:59" ht="15.6">
      <c r="A3" s="2" t="s">
        <v>1950</v>
      </c>
      <c r="C3" s="1" t="s">
        <v>321</v>
      </c>
      <c r="E3" s="1">
        <v>2016</v>
      </c>
      <c r="F3" s="115"/>
      <c r="G3" s="115" t="s">
        <v>1951</v>
      </c>
      <c r="I3" s="449" t="s">
        <v>1952</v>
      </c>
      <c r="K3" s="449" t="s">
        <v>1953</v>
      </c>
      <c r="L3" s="449"/>
      <c r="M3" s="449" t="s">
        <v>1954</v>
      </c>
      <c r="N3" s="449"/>
      <c r="O3" s="449" t="s">
        <v>99</v>
      </c>
      <c r="P3" s="449"/>
      <c r="Q3" t="s">
        <v>1952</v>
      </c>
      <c r="S3" s="2" t="s">
        <v>156</v>
      </c>
      <c r="T3" s="115"/>
      <c r="U3" s="1">
        <v>2011</v>
      </c>
      <c r="W3" s="2" t="e" cm="1" vm="1">
        <f t="array" ref="W3">_xlfn.UNIQUE(_xlfn._xlws.FILTER(ecw_finance_budget_pc[Output],(ecw_finance_budget_pc[Output]&lt;&gt;"Output")*(ecw_finance_budget_pc[Output]&lt;&gt;"")))</f>
        <v>#VALUE!</v>
      </c>
      <c r="Z3" s="55">
        <v>1</v>
      </c>
      <c r="AA3" s="55" t="s">
        <v>1955</v>
      </c>
      <c r="AB3" s="74" t="e">
        <f>DATE(YEAR('General information'!$C$10),1,1)</f>
        <v>#VALUE!</v>
      </c>
      <c r="AC3" s="74" t="e">
        <f>DATE(YEAR('General information'!$C$10),12,31)</f>
        <v>#VALUE!</v>
      </c>
      <c r="AD3" s="74">
        <f>DATE(YEAR(MAX('General information'!$C$11:$C$12)),12,31)</f>
        <v>366</v>
      </c>
      <c r="AF3" s="118" t="s">
        <v>154</v>
      </c>
      <c r="AH3" s="118" t="s">
        <v>154</v>
      </c>
      <c r="AJ3" s="2" t="s">
        <v>1956</v>
      </c>
      <c r="AL3" s="2" t="s">
        <v>154</v>
      </c>
      <c r="AM3" t="s">
        <v>154</v>
      </c>
      <c r="AO3" s="2" t="s">
        <v>1957</v>
      </c>
      <c r="AP3" s="9" t="s">
        <v>331</v>
      </c>
      <c r="AQ3" s="9" t="s">
        <v>153</v>
      </c>
      <c r="AR3" s="55"/>
      <c r="AS3" s="446" t="str">
        <f>'A | Budget'!$D8</f>
        <v>Please specify</v>
      </c>
      <c r="AT3" s="446" t="str">
        <f>'A | Budget'!$D9</f>
        <v>Please specify</v>
      </c>
      <c r="AU3" s="446" t="str">
        <f>'A | Budget'!$D10</f>
        <v>Please specify</v>
      </c>
      <c r="AV3" s="446" t="str">
        <f>'A | Budget'!$D11</f>
        <v>Please specify</v>
      </c>
      <c r="AW3" s="446" t="str">
        <f>'A | Budget'!$D12</f>
        <v>Please specify</v>
      </c>
      <c r="AX3" s="446" t="str">
        <f>'A | Budget'!$D13</f>
        <v>Please specify</v>
      </c>
      <c r="AY3" s="446" t="str">
        <f>'A | Budget'!$D14</f>
        <v>Please specify</v>
      </c>
      <c r="AZ3" s="446" t="str">
        <f>'A | Budget'!$D15</f>
        <v>Please specify</v>
      </c>
      <c r="BA3" s="446" t="str">
        <f>'A | Budget'!$D16</f>
        <v>Please specify</v>
      </c>
      <c r="BB3" s="446" t="str">
        <f>'A | Budget'!$D17</f>
        <v>Please specify</v>
      </c>
      <c r="BC3" s="446" t="str">
        <f>'A | Budget'!$D18</f>
        <v>Please specify</v>
      </c>
      <c r="BD3" s="446" t="str">
        <f>'A | Budget'!$D19</f>
        <v>Please specify</v>
      </c>
      <c r="BE3" s="446" t="str">
        <f>'A | Budget'!$D20</f>
        <v>Please specify</v>
      </c>
      <c r="BF3" s="446" t="str">
        <f>'A | Budget'!$D21</f>
        <v>Please specify</v>
      </c>
      <c r="BG3" s="446" t="str">
        <f>'A | Budget'!$D22</f>
        <v>Please specify</v>
      </c>
    </row>
    <row r="4" spans="1:59" ht="28.8">
      <c r="A4" s="2" t="s">
        <v>1958</v>
      </c>
      <c r="C4" s="1" t="s">
        <v>258</v>
      </c>
      <c r="E4" s="1">
        <v>2017</v>
      </c>
      <c r="F4" s="115"/>
      <c r="G4" s="115" t="s">
        <v>1959</v>
      </c>
      <c r="I4" s="449" t="s">
        <v>317</v>
      </c>
      <c r="K4" s="449" t="s">
        <v>1960</v>
      </c>
      <c r="L4" s="449"/>
      <c r="M4" s="449" t="s">
        <v>1961</v>
      </c>
      <c r="N4" s="449"/>
      <c r="O4" s="41" t="s">
        <v>1955</v>
      </c>
      <c r="P4" s="449"/>
      <c r="Q4" t="s">
        <v>1962</v>
      </c>
      <c r="S4" s="2" t="s">
        <v>185</v>
      </c>
      <c r="T4" s="115"/>
      <c r="U4" s="1">
        <v>2012</v>
      </c>
      <c r="W4" s="2"/>
      <c r="Z4" s="55">
        <v>2</v>
      </c>
      <c r="AA4" s="55" t="s">
        <v>1955</v>
      </c>
      <c r="AB4" s="74" t="e">
        <f>DATE(YEAR('General information'!$C$10),1,1)</f>
        <v>#VALUE!</v>
      </c>
      <c r="AC4" s="74" t="e">
        <f>DATE(YEAR('General information'!$C$10),12,31)</f>
        <v>#VALUE!</v>
      </c>
      <c r="AD4" s="74">
        <f>DATE(YEAR(MAX('General information'!$C$11:$C$12)),12,31)</f>
        <v>366</v>
      </c>
      <c r="AF4" s="118" t="s">
        <v>1963</v>
      </c>
      <c r="AH4" s="118" t="s">
        <v>1964</v>
      </c>
      <c r="AJ4" s="2" t="s">
        <v>1965</v>
      </c>
      <c r="AL4" s="368" t="s">
        <v>1957</v>
      </c>
      <c r="AO4" s="2" t="s">
        <v>1957</v>
      </c>
      <c r="AP4" s="9" t="s">
        <v>331</v>
      </c>
      <c r="AQ4" s="9" t="s">
        <v>1966</v>
      </c>
      <c r="AR4" s="55"/>
      <c r="AS4" s="439" t="str" cm="1">
        <f t="array" ref="AS4">_xlfn.UNIQUE(_xlfn._xlws.FILTER(intervention_gender_code[Gender marker],(intervention_gender_code[Type of investment]='General information'!$C$7)*(intervention_gender_code[Intervention area]=AS3),"Select an intervention area first"))</f>
        <v>Select an intervention area first</v>
      </c>
      <c r="AT4" s="439" t="str" cm="1">
        <f t="array" ref="AT4">_xlfn.UNIQUE(_xlfn._xlws.FILTER(intervention_gender_code[Gender marker],(intervention_gender_code[Type of investment]='General information'!$C$7)*(intervention_gender_code[Intervention area]=AT3),"Select an intervention area first"))</f>
        <v>Select an intervention area first</v>
      </c>
      <c r="AU4" s="439" t="str" cm="1">
        <f t="array" ref="AU4">_xlfn.UNIQUE(_xlfn._xlws.FILTER(intervention_gender_code[Gender marker],(intervention_gender_code[Type of investment]='General information'!$C$7)*(intervention_gender_code[Intervention area]=AU3),"Select an intervention area first"))</f>
        <v>Select an intervention area first</v>
      </c>
      <c r="AV4" s="439" t="str" cm="1">
        <f t="array" ref="AV4">_xlfn.UNIQUE(_xlfn._xlws.FILTER(intervention_gender_code[Gender marker],(intervention_gender_code[Type of investment]='General information'!$C$7)*(intervention_gender_code[Intervention area]=AV3),"Select an intervention area first"))</f>
        <v>Select an intervention area first</v>
      </c>
      <c r="AW4" s="439" t="str" cm="1">
        <f t="array" ref="AW4">_xlfn.UNIQUE(_xlfn._xlws.FILTER(intervention_gender_code[Gender marker],(intervention_gender_code[Type of investment]='General information'!$C$7)*(intervention_gender_code[Intervention area]=AW3),"Select an intervention area first"))</f>
        <v>Select an intervention area first</v>
      </c>
      <c r="AX4" s="439" t="str" cm="1">
        <f t="array" ref="AX4">_xlfn.UNIQUE(_xlfn._xlws.FILTER(intervention_gender_code[Gender marker],(intervention_gender_code[Type of investment]='General information'!$C$7)*(intervention_gender_code[Intervention area]=AX3),"Select an intervention area first"))</f>
        <v>Select an intervention area first</v>
      </c>
      <c r="AY4" s="439" t="str" cm="1">
        <f t="array" ref="AY4">_xlfn.UNIQUE(_xlfn._xlws.FILTER(intervention_gender_code[Gender marker],(intervention_gender_code[Type of investment]='General information'!$C$7)*(intervention_gender_code[Intervention area]=AY3),"Select an intervention area first"))</f>
        <v>Select an intervention area first</v>
      </c>
      <c r="AZ4" s="439" t="str" cm="1">
        <f t="array" ref="AZ4">_xlfn.UNIQUE(_xlfn._xlws.FILTER(intervention_gender_code[Gender marker],(intervention_gender_code[Type of investment]='General information'!$C$7)*(intervention_gender_code[Intervention area]=AZ3),"Select an intervention area first"))</f>
        <v>Select an intervention area first</v>
      </c>
      <c r="BA4" s="439" t="str" cm="1">
        <f t="array" ref="BA4">_xlfn.UNIQUE(_xlfn._xlws.FILTER(intervention_gender_code[Gender marker],(intervention_gender_code[Type of investment]='General information'!$C$7)*(intervention_gender_code[Intervention area]=BA3),"Select an intervention area first"))</f>
        <v>Select an intervention area first</v>
      </c>
      <c r="BB4" s="439" t="str" cm="1">
        <f t="array" ref="BB4">_xlfn.UNIQUE(_xlfn._xlws.FILTER(intervention_gender_code[Gender marker],(intervention_gender_code[Type of investment]='General information'!$C$7)*(intervention_gender_code[Intervention area]=BB3),"Select an intervention area first"))</f>
        <v>Select an intervention area first</v>
      </c>
      <c r="BC4" s="439" t="str" cm="1">
        <f t="array" ref="BC4">_xlfn.UNIQUE(_xlfn._xlws.FILTER(intervention_gender_code[Gender marker],(intervention_gender_code[Type of investment]='General information'!$C$7)*(intervention_gender_code[Intervention area]=BC3),"Select an intervention area first"))</f>
        <v>Select an intervention area first</v>
      </c>
      <c r="BD4" s="439" t="str" cm="1">
        <f t="array" ref="BD4">_xlfn.UNIQUE(_xlfn._xlws.FILTER(intervention_gender_code[Gender marker],(intervention_gender_code[Type of investment]='General information'!$C$7)*(intervention_gender_code[Intervention area]=BD3),"Select an intervention area first"))</f>
        <v>Select an intervention area first</v>
      </c>
      <c r="BE4" s="439" t="str" cm="1">
        <f t="array" ref="BE4">_xlfn.UNIQUE(_xlfn._xlws.FILTER(intervention_gender_code[Gender marker],(intervention_gender_code[Type of investment]='General information'!$C$7)*(intervention_gender_code[Intervention area]=BE3),"Select an intervention area first"))</f>
        <v>Select an intervention area first</v>
      </c>
      <c r="BF4" s="439" t="str" cm="1">
        <f t="array" ref="BF4">_xlfn.UNIQUE(_xlfn._xlws.FILTER(intervention_gender_code[Gender marker],(intervention_gender_code[Type of investment]='General information'!$C$7)*(intervention_gender_code[Intervention area]=BF3),"Select an intervention area first"))</f>
        <v>Select an intervention area first</v>
      </c>
      <c r="BG4" s="439" t="str" cm="1">
        <f t="array" ref="BG4">_xlfn.UNIQUE(_xlfn._xlws.FILTER(intervention_gender_code[Gender marker],(intervention_gender_code[Type of investment]='General information'!$C$7)*(intervention_gender_code[Intervention area]=BG3),"Select an intervention area first"))</f>
        <v>Select an intervention area first</v>
      </c>
    </row>
    <row r="5" spans="1:59" ht="15.6">
      <c r="A5" s="2" t="s">
        <v>1967</v>
      </c>
      <c r="E5" s="1">
        <v>2018</v>
      </c>
      <c r="F5" s="115"/>
      <c r="G5" s="115" t="s">
        <v>1968</v>
      </c>
      <c r="I5" s="449" t="s">
        <v>525</v>
      </c>
      <c r="K5" s="449"/>
      <c r="L5" s="449"/>
      <c r="M5" s="449" t="s">
        <v>123</v>
      </c>
      <c r="N5" s="449"/>
      <c r="O5" s="41" t="s">
        <v>1969</v>
      </c>
      <c r="P5" s="449"/>
      <c r="Q5" t="s">
        <v>1970</v>
      </c>
      <c r="T5" s="115"/>
      <c r="U5" s="1">
        <v>2013</v>
      </c>
      <c r="W5" s="2"/>
      <c r="Z5" s="55">
        <v>3</v>
      </c>
      <c r="AA5" s="55" t="s">
        <v>1955</v>
      </c>
      <c r="AB5" s="74" t="e">
        <f>DATE(YEAR('General information'!$C$10),1,1)</f>
        <v>#VALUE!</v>
      </c>
      <c r="AC5" s="74" t="e">
        <f>DATE(YEAR('General information'!$C$10),12,31)</f>
        <v>#VALUE!</v>
      </c>
      <c r="AD5" s="74">
        <f>DATE(YEAR(MAX('General information'!$C$11:$C$12)),12,31)</f>
        <v>366</v>
      </c>
      <c r="AF5" s="118" t="s">
        <v>1971</v>
      </c>
      <c r="AH5" s="118" t="s">
        <v>2194</v>
      </c>
      <c r="AJ5" s="2" t="s">
        <v>1972</v>
      </c>
      <c r="AL5" s="368" t="s">
        <v>1973</v>
      </c>
      <c r="AO5" s="2" t="s">
        <v>1957</v>
      </c>
      <c r="AP5" s="9" t="s">
        <v>73</v>
      </c>
      <c r="AQ5" s="9" t="s">
        <v>153</v>
      </c>
      <c r="AR5" s="55"/>
      <c r="AS5" s="440"/>
      <c r="AT5" s="436"/>
      <c r="AU5" s="436"/>
      <c r="AV5" s="436"/>
      <c r="AW5" s="436"/>
      <c r="AX5" s="441"/>
      <c r="AY5" s="436"/>
      <c r="AZ5" s="436"/>
      <c r="BA5" s="436"/>
      <c r="BB5" s="436"/>
      <c r="BC5" s="436"/>
      <c r="BD5" s="436"/>
      <c r="BE5" s="436"/>
      <c r="BF5" s="436"/>
      <c r="BG5" s="436"/>
    </row>
    <row r="6" spans="1:59" ht="15.6">
      <c r="A6" s="2" t="s">
        <v>1974</v>
      </c>
      <c r="C6" s="117" t="s">
        <v>1975</v>
      </c>
      <c r="E6" s="1">
        <v>2019</v>
      </c>
      <c r="F6" s="115"/>
      <c r="G6" s="115"/>
      <c r="I6" s="449" t="s">
        <v>331</v>
      </c>
      <c r="O6" s="41" t="s">
        <v>1976</v>
      </c>
      <c r="Q6" t="s">
        <v>499</v>
      </c>
      <c r="T6" s="115"/>
      <c r="U6" s="1">
        <v>2014</v>
      </c>
      <c r="Z6" s="55">
        <v>4</v>
      </c>
      <c r="AA6" s="55" t="s">
        <v>1955</v>
      </c>
      <c r="AB6" s="74" t="e">
        <f>DATE(YEAR('General information'!$C$10),1,1)</f>
        <v>#VALUE!</v>
      </c>
      <c r="AC6" s="74" t="e">
        <f>DATE(YEAR('General information'!$C$10),12,31)</f>
        <v>#VALUE!</v>
      </c>
      <c r="AD6" s="74">
        <f>DATE(YEAR(MAX('General information'!$C$11:$C$12)),12,31)</f>
        <v>366</v>
      </c>
      <c r="AH6" s="118" t="s">
        <v>2193</v>
      </c>
      <c r="AJ6" s="2" t="s">
        <v>1977</v>
      </c>
      <c r="AL6" s="368" t="s">
        <v>1978</v>
      </c>
      <c r="AO6" s="2" t="s">
        <v>1957</v>
      </c>
      <c r="AP6" s="9" t="s">
        <v>73</v>
      </c>
      <c r="AQ6" s="9" t="s">
        <v>1966</v>
      </c>
      <c r="AR6" s="55"/>
      <c r="AS6" s="442"/>
      <c r="AT6" s="437"/>
      <c r="AU6" s="437"/>
      <c r="AV6" s="437"/>
      <c r="AW6" s="437"/>
      <c r="AX6" s="443"/>
      <c r="AY6" s="437"/>
      <c r="AZ6" s="437"/>
      <c r="BA6" s="437"/>
      <c r="BB6" s="437"/>
      <c r="BC6" s="437"/>
      <c r="BD6" s="437"/>
      <c r="BE6" s="437"/>
      <c r="BF6" s="437"/>
      <c r="BG6" s="437"/>
    </row>
    <row r="7" spans="1:59" ht="15.6">
      <c r="A7" s="2" t="s">
        <v>1979</v>
      </c>
      <c r="C7" s="118" t="s">
        <v>154</v>
      </c>
      <c r="E7" s="1">
        <v>2020</v>
      </c>
      <c r="F7" s="115"/>
      <c r="G7" s="115"/>
      <c r="I7" s="449" t="s">
        <v>73</v>
      </c>
      <c r="Q7" t="s">
        <v>1980</v>
      </c>
      <c r="T7" s="115"/>
      <c r="U7" s="1">
        <v>2015</v>
      </c>
      <c r="Z7" s="55">
        <v>5</v>
      </c>
      <c r="AA7" s="55" t="s">
        <v>1955</v>
      </c>
      <c r="AB7" s="74" t="e">
        <f>DATE(YEAR('General information'!$C$10),1,1)</f>
        <v>#VALUE!</v>
      </c>
      <c r="AC7" s="74" t="e">
        <f>DATE(YEAR('General information'!$C$10),12,31)</f>
        <v>#VALUE!</v>
      </c>
      <c r="AD7" s="74">
        <f>DATE(YEAR(MAX('General information'!$C$11:$C$12)),12,31)</f>
        <v>366</v>
      </c>
      <c r="AJ7" s="2" t="s">
        <v>1981</v>
      </c>
      <c r="AL7" s="368" t="s">
        <v>1982</v>
      </c>
      <c r="AO7" s="2" t="s">
        <v>1973</v>
      </c>
      <c r="AP7" s="9" t="s">
        <v>331</v>
      </c>
      <c r="AQ7" s="9" t="s">
        <v>153</v>
      </c>
      <c r="AR7" s="55"/>
      <c r="AS7" s="444"/>
      <c r="AT7" s="438"/>
      <c r="AU7" s="438"/>
      <c r="AV7" s="438"/>
      <c r="AW7" s="438"/>
      <c r="AX7" s="438"/>
      <c r="AY7" s="438"/>
      <c r="AZ7" s="438"/>
      <c r="BA7" s="438"/>
      <c r="BB7" s="438"/>
      <c r="BC7" s="438"/>
      <c r="BD7" s="438"/>
      <c r="BE7" s="438"/>
      <c r="BF7" s="438"/>
      <c r="BG7" s="438"/>
    </row>
    <row r="8" spans="1:59" ht="15.6">
      <c r="C8" s="118" t="s">
        <v>258</v>
      </c>
      <c r="E8" s="1">
        <v>2021</v>
      </c>
      <c r="F8" s="115"/>
      <c r="G8" s="115"/>
      <c r="Q8" t="s">
        <v>1983</v>
      </c>
      <c r="U8" s="1">
        <v>2016</v>
      </c>
      <c r="Z8" s="55">
        <v>6</v>
      </c>
      <c r="AA8" s="55" t="s">
        <v>1955</v>
      </c>
      <c r="AB8" s="74" t="e">
        <f>DATE(YEAR('General information'!$C$10),1,1)</f>
        <v>#VALUE!</v>
      </c>
      <c r="AC8" s="74" t="e">
        <f>DATE(YEAR('General information'!$C$10),12,31)</f>
        <v>#VALUE!</v>
      </c>
      <c r="AD8" s="74">
        <f>DATE(YEAR(MAX('General information'!$C$11:$C$12)),12,31)</f>
        <v>366</v>
      </c>
      <c r="AL8" s="368" t="s">
        <v>1984</v>
      </c>
      <c r="AO8" s="2" t="s">
        <v>1973</v>
      </c>
      <c r="AP8" s="9" t="s">
        <v>331</v>
      </c>
      <c r="AQ8" s="9" t="s">
        <v>1966</v>
      </c>
      <c r="AR8" s="55"/>
      <c r="AS8" s="2"/>
      <c r="AT8"/>
    </row>
    <row r="9" spans="1:59" ht="15.6">
      <c r="C9" s="118" t="s">
        <v>321</v>
      </c>
      <c r="E9" s="1">
        <v>2022</v>
      </c>
      <c r="F9" s="115"/>
      <c r="G9" s="115"/>
      <c r="Q9" t="s">
        <v>1985</v>
      </c>
      <c r="U9" s="1">
        <v>2017</v>
      </c>
      <c r="Z9" s="55">
        <v>7</v>
      </c>
      <c r="AA9" s="55" t="s">
        <v>1969</v>
      </c>
      <c r="AB9" s="74" t="e">
        <f>DATE(YEAR('General information'!$C$10),7,1)</f>
        <v>#VALUE!</v>
      </c>
      <c r="AC9" s="74" t="e">
        <f>DATE(YEAR('General information'!$C$10),12,31)</f>
        <v>#VALUE!</v>
      </c>
      <c r="AD9" s="74">
        <f>DATE(YEAR(MAX('General information'!$C$11:$C$12)),12,31)</f>
        <v>366</v>
      </c>
      <c r="AL9" s="2" t="s">
        <v>164</v>
      </c>
      <c r="AO9" s="2" t="s">
        <v>1973</v>
      </c>
      <c r="AP9" s="9" t="s">
        <v>73</v>
      </c>
      <c r="AQ9" s="9" t="s">
        <v>153</v>
      </c>
      <c r="AR9" s="55"/>
      <c r="AS9" s="2"/>
      <c r="AT9"/>
    </row>
    <row r="10" spans="1:59" ht="18" customHeight="1">
      <c r="E10" s="1">
        <v>2023</v>
      </c>
      <c r="F10" s="115"/>
      <c r="G10" s="115"/>
      <c r="Q10" t="s">
        <v>1986</v>
      </c>
      <c r="U10" s="1">
        <v>2018</v>
      </c>
      <c r="Z10" s="55">
        <v>8</v>
      </c>
      <c r="AA10" s="55" t="s">
        <v>1969</v>
      </c>
      <c r="AB10" s="74" t="e">
        <f>DATE(YEAR('General information'!$C$10),7,1)</f>
        <v>#VALUE!</v>
      </c>
      <c r="AC10" s="74" t="e">
        <f>DATE(YEAR('General information'!$C$10),12,31)</f>
        <v>#VALUE!</v>
      </c>
      <c r="AD10" s="74">
        <f>DATE(YEAR(MAX('General information'!$C$11:$C$12)),12,31)</f>
        <v>366</v>
      </c>
      <c r="AL10" s="368" t="s">
        <v>1987</v>
      </c>
      <c r="AO10" s="2" t="s">
        <v>1973</v>
      </c>
      <c r="AP10" s="9" t="s">
        <v>73</v>
      </c>
      <c r="AQ10" s="9" t="s">
        <v>1966</v>
      </c>
      <c r="AR10" s="55"/>
      <c r="AS10" s="2"/>
      <c r="AT10"/>
    </row>
    <row r="11" spans="1:59" ht="15.6">
      <c r="F11" s="115"/>
      <c r="G11" s="115"/>
      <c r="Q11" t="s">
        <v>1988</v>
      </c>
      <c r="U11" s="1">
        <v>2019</v>
      </c>
      <c r="Z11" s="55">
        <v>9</v>
      </c>
      <c r="AA11" s="55" t="s">
        <v>1969</v>
      </c>
      <c r="AB11" s="74" t="e">
        <f>DATE(YEAR('General information'!$C$10),7,1)</f>
        <v>#VALUE!</v>
      </c>
      <c r="AC11" s="74" t="e">
        <f>DATE(YEAR('General information'!$C$10),12,31)</f>
        <v>#VALUE!</v>
      </c>
      <c r="AD11" s="74">
        <f>DATE(YEAR(MAX('General information'!$C$11:$C$12)),12,31)</f>
        <v>366</v>
      </c>
      <c r="AL11" s="368" t="s">
        <v>1989</v>
      </c>
      <c r="AO11" s="2" t="s">
        <v>1978</v>
      </c>
      <c r="AP11" s="9" t="s">
        <v>331</v>
      </c>
      <c r="AQ11" s="9" t="s">
        <v>153</v>
      </c>
      <c r="AR11" s="55"/>
      <c r="AS11" s="2"/>
      <c r="AT11"/>
    </row>
    <row r="12" spans="1:59" ht="15.6">
      <c r="F12" s="115"/>
      <c r="G12" s="115"/>
      <c r="Q12" t="s">
        <v>1990</v>
      </c>
      <c r="U12" s="1">
        <v>2020</v>
      </c>
      <c r="Z12" s="55">
        <v>10</v>
      </c>
      <c r="AA12" s="55" t="s">
        <v>1969</v>
      </c>
      <c r="AB12" s="74" t="e">
        <f>DATE(YEAR('General information'!$C$10),7,1)</f>
        <v>#VALUE!</v>
      </c>
      <c r="AC12" s="74" t="e">
        <f>DATE(YEAR('General information'!$C$10),12,31)</f>
        <v>#VALUE!</v>
      </c>
      <c r="AD12" s="74">
        <f>DATE(YEAR(MAX('General information'!$C$11:$C$12)),12,31)</f>
        <v>366</v>
      </c>
      <c r="AL12" s="368" t="s">
        <v>161</v>
      </c>
      <c r="AO12" s="2" t="s">
        <v>1978</v>
      </c>
      <c r="AP12" s="9" t="s">
        <v>331</v>
      </c>
      <c r="AQ12" s="9" t="s">
        <v>1966</v>
      </c>
      <c r="AR12" s="55"/>
      <c r="AS12" s="2"/>
      <c r="AT12"/>
    </row>
    <row r="13" spans="1:59">
      <c r="Q13" t="s">
        <v>1991</v>
      </c>
      <c r="U13" s="1">
        <v>2021</v>
      </c>
      <c r="Z13" s="55">
        <v>11</v>
      </c>
      <c r="AA13" s="55" t="s">
        <v>1969</v>
      </c>
      <c r="AB13" s="74" t="e">
        <f>DATE(YEAR('General information'!$C$10),7,1)</f>
        <v>#VALUE!</v>
      </c>
      <c r="AC13" s="74" t="e">
        <f>DATE(YEAR('General information'!$C$10),12,31)</f>
        <v>#VALUE!</v>
      </c>
      <c r="AD13" s="74">
        <f>DATE(YEAR(MAX('General information'!$C$11:$C$12)),12,31)</f>
        <v>366</v>
      </c>
      <c r="AL13" s="368" t="s">
        <v>1992</v>
      </c>
      <c r="AO13" s="2" t="s">
        <v>1978</v>
      </c>
      <c r="AP13" s="9" t="s">
        <v>73</v>
      </c>
      <c r="AQ13" s="9" t="s">
        <v>153</v>
      </c>
      <c r="AR13" s="55"/>
      <c r="AS13" s="2"/>
      <c r="AT13"/>
    </row>
    <row r="14" spans="1:59">
      <c r="Q14" t="s">
        <v>1993</v>
      </c>
      <c r="U14" s="1">
        <v>2022</v>
      </c>
      <c r="Z14" s="55">
        <v>12</v>
      </c>
      <c r="AA14" s="55" t="s">
        <v>1969</v>
      </c>
      <c r="AB14" s="74" t="e">
        <f>DATE(YEAR('General information'!$C$10),7,1)</f>
        <v>#VALUE!</v>
      </c>
      <c r="AC14" s="74" t="e">
        <f>DATE(YEAR('General information'!$C$10),12,31)</f>
        <v>#VALUE!</v>
      </c>
      <c r="AD14" s="74">
        <f>DATE(YEAR(MAX('General information'!$C$11:$C$12)),12,31)</f>
        <v>366</v>
      </c>
      <c r="AL14" s="368" t="s">
        <v>157</v>
      </c>
      <c r="AO14" s="2" t="s">
        <v>1978</v>
      </c>
      <c r="AP14" s="9" t="s">
        <v>73</v>
      </c>
      <c r="AQ14" s="9" t="s">
        <v>1966</v>
      </c>
      <c r="AR14" s="55"/>
      <c r="AS14" s="2"/>
      <c r="AT14"/>
    </row>
    <row r="15" spans="1:59">
      <c r="Q15" t="s">
        <v>1994</v>
      </c>
      <c r="U15" s="1">
        <v>2023</v>
      </c>
      <c r="AL15" s="2" t="s">
        <v>152</v>
      </c>
      <c r="AO15" s="2" t="s">
        <v>1982</v>
      </c>
      <c r="AP15" s="9" t="s">
        <v>331</v>
      </c>
      <c r="AQ15" s="9" t="s">
        <v>153</v>
      </c>
      <c r="AR15" s="55"/>
      <c r="AS15" s="2"/>
      <c r="AT15"/>
    </row>
    <row r="16" spans="1:59">
      <c r="Q16" t="s">
        <v>1995</v>
      </c>
      <c r="U16" s="1">
        <v>2024</v>
      </c>
      <c r="AL16" s="368" t="s">
        <v>1996</v>
      </c>
      <c r="AO16" s="2" t="s">
        <v>1982</v>
      </c>
      <c r="AP16" s="9" t="s">
        <v>331</v>
      </c>
      <c r="AQ16" s="9" t="s">
        <v>1966</v>
      </c>
      <c r="AR16" s="55"/>
      <c r="AS16" s="2"/>
      <c r="AT16"/>
    </row>
    <row r="17" spans="1:46">
      <c r="A17" s="2" t="s">
        <v>1997</v>
      </c>
      <c r="C17" t="s">
        <v>90</v>
      </c>
      <c r="Q17" t="s">
        <v>1998</v>
      </c>
      <c r="U17" s="1">
        <v>2025</v>
      </c>
      <c r="AL17" s="368" t="s">
        <v>1999</v>
      </c>
      <c r="AO17" s="2" t="s">
        <v>1982</v>
      </c>
      <c r="AP17" s="9" t="s">
        <v>73</v>
      </c>
      <c r="AQ17" s="9" t="s">
        <v>153</v>
      </c>
      <c r="AR17" s="55"/>
      <c r="AS17" s="2"/>
      <c r="AT17"/>
    </row>
    <row r="18" spans="1:46">
      <c r="A18" s="2" t="s">
        <v>103</v>
      </c>
      <c r="C18" t="s">
        <v>101</v>
      </c>
      <c r="Q18" t="s">
        <v>2000</v>
      </c>
      <c r="U18" s="1">
        <v>2026</v>
      </c>
      <c r="AL18" s="368" t="s">
        <v>2001</v>
      </c>
      <c r="AO18" s="2" t="s">
        <v>1982</v>
      </c>
      <c r="AP18" s="9" t="s">
        <v>73</v>
      </c>
      <c r="AQ18" s="9" t="s">
        <v>1966</v>
      </c>
      <c r="AR18" s="55"/>
      <c r="AS18" s="2"/>
      <c r="AT18"/>
    </row>
    <row r="19" spans="1:46">
      <c r="A19" s="2" t="s">
        <v>2002</v>
      </c>
      <c r="C19" t="s">
        <v>2003</v>
      </c>
      <c r="Q19" t="s">
        <v>2004</v>
      </c>
      <c r="U19" s="1">
        <v>2027</v>
      </c>
      <c r="AL19" s="368" t="s">
        <v>2005</v>
      </c>
      <c r="AO19" s="2" t="s">
        <v>1984</v>
      </c>
      <c r="AP19" s="9" t="s">
        <v>331</v>
      </c>
      <c r="AQ19" s="9" t="s">
        <v>153</v>
      </c>
      <c r="AR19" s="55"/>
      <c r="AS19" s="2"/>
      <c r="AT19"/>
    </row>
    <row r="20" spans="1:46">
      <c r="C20" t="s">
        <v>2006</v>
      </c>
      <c r="Q20" t="s">
        <v>2007</v>
      </c>
      <c r="U20" s="1">
        <v>2028</v>
      </c>
      <c r="AL20" s="368" t="s">
        <v>2008</v>
      </c>
      <c r="AO20" s="2" t="s">
        <v>1984</v>
      </c>
      <c r="AP20" s="9" t="s">
        <v>331</v>
      </c>
      <c r="AQ20" s="9" t="s">
        <v>1966</v>
      </c>
      <c r="AR20" s="55"/>
      <c r="AS20" s="2"/>
      <c r="AT20"/>
    </row>
    <row r="21" spans="1:46">
      <c r="Q21" t="s">
        <v>2009</v>
      </c>
      <c r="U21" s="1">
        <v>2029</v>
      </c>
      <c r="AL21" s="368" t="s">
        <v>2010</v>
      </c>
      <c r="AO21" s="2" t="s">
        <v>1984</v>
      </c>
      <c r="AP21" s="9" t="s">
        <v>73</v>
      </c>
      <c r="AQ21" s="9" t="s">
        <v>153</v>
      </c>
      <c r="AR21" s="55"/>
      <c r="AS21" s="2"/>
      <c r="AT21"/>
    </row>
    <row r="22" spans="1:46">
      <c r="Q22" t="s">
        <v>489</v>
      </c>
      <c r="U22" s="1">
        <v>2030</v>
      </c>
      <c r="AL22" s="368" t="s">
        <v>2011</v>
      </c>
      <c r="AO22" s="2" t="s">
        <v>1984</v>
      </c>
      <c r="AP22" s="9" t="s">
        <v>73</v>
      </c>
      <c r="AQ22" s="9" t="s">
        <v>1966</v>
      </c>
      <c r="AR22" s="55"/>
      <c r="AS22" s="2"/>
      <c r="AT22"/>
    </row>
    <row r="23" spans="1:46">
      <c r="Q23" t="s">
        <v>2012</v>
      </c>
      <c r="AL23" s="368" t="s">
        <v>2013</v>
      </c>
      <c r="AO23" s="2" t="s">
        <v>164</v>
      </c>
      <c r="AP23" s="9" t="s">
        <v>331</v>
      </c>
      <c r="AQ23" s="9" t="s">
        <v>153</v>
      </c>
      <c r="AR23" s="55"/>
      <c r="AT23"/>
    </row>
    <row r="24" spans="1:46">
      <c r="Q24" t="s">
        <v>2014</v>
      </c>
      <c r="AL24" s="368" t="s">
        <v>2015</v>
      </c>
      <c r="AO24" s="2" t="s">
        <v>164</v>
      </c>
      <c r="AP24" s="9" t="s">
        <v>331</v>
      </c>
      <c r="AQ24" s="9" t="s">
        <v>1966</v>
      </c>
      <c r="AR24" s="55"/>
      <c r="AT24"/>
    </row>
    <row r="25" spans="1:46">
      <c r="Q25" t="s">
        <v>2016</v>
      </c>
      <c r="AL25" s="2" t="s">
        <v>2017</v>
      </c>
      <c r="AO25" s="2" t="s">
        <v>164</v>
      </c>
      <c r="AP25" s="9" t="s">
        <v>73</v>
      </c>
      <c r="AQ25" s="9" t="s">
        <v>153</v>
      </c>
      <c r="AR25" s="55"/>
      <c r="AT25"/>
    </row>
    <row r="26" spans="1:46">
      <c r="Q26" t="s">
        <v>2018</v>
      </c>
      <c r="AL26" s="2" t="s">
        <v>2019</v>
      </c>
      <c r="AO26" s="2" t="s">
        <v>164</v>
      </c>
      <c r="AP26" s="9" t="s">
        <v>73</v>
      </c>
      <c r="AQ26" s="9" t="s">
        <v>1966</v>
      </c>
      <c r="AR26" s="55"/>
      <c r="AT26"/>
    </row>
    <row r="27" spans="1:46">
      <c r="Q27" t="s">
        <v>2020</v>
      </c>
      <c r="AL27" s="2" t="s">
        <v>2021</v>
      </c>
      <c r="AO27" s="2" t="s">
        <v>1987</v>
      </c>
      <c r="AP27" s="9" t="s">
        <v>331</v>
      </c>
      <c r="AQ27" s="9" t="s">
        <v>153</v>
      </c>
      <c r="AR27" s="55"/>
      <c r="AT27"/>
    </row>
    <row r="28" spans="1:46">
      <c r="Q28" t="s">
        <v>2022</v>
      </c>
      <c r="AL28" s="2" t="s">
        <v>198</v>
      </c>
      <c r="AO28" s="2" t="s">
        <v>1987</v>
      </c>
      <c r="AP28" s="9" t="s">
        <v>331</v>
      </c>
      <c r="AQ28" s="9" t="s">
        <v>1966</v>
      </c>
      <c r="AR28" s="55"/>
      <c r="AT28"/>
    </row>
    <row r="29" spans="1:46">
      <c r="Q29" t="s">
        <v>2023</v>
      </c>
      <c r="AO29" s="2" t="s">
        <v>1987</v>
      </c>
      <c r="AP29" s="9" t="s">
        <v>73</v>
      </c>
      <c r="AQ29" s="9" t="s">
        <v>153</v>
      </c>
      <c r="AR29" s="55"/>
      <c r="AT29"/>
    </row>
    <row r="30" spans="1:46">
      <c r="Q30" t="s">
        <v>2024</v>
      </c>
      <c r="AO30" s="2" t="s">
        <v>1987</v>
      </c>
      <c r="AP30" s="9" t="s">
        <v>73</v>
      </c>
      <c r="AQ30" s="9" t="s">
        <v>1966</v>
      </c>
      <c r="AR30" s="55"/>
      <c r="AT30"/>
    </row>
    <row r="31" spans="1:46">
      <c r="Q31" t="s">
        <v>2025</v>
      </c>
      <c r="AO31" s="2" t="s">
        <v>1989</v>
      </c>
      <c r="AP31" s="9" t="s">
        <v>331</v>
      </c>
      <c r="AQ31" s="9" t="s">
        <v>158</v>
      </c>
      <c r="AR31" s="55"/>
      <c r="AT31"/>
    </row>
    <row r="32" spans="1:46">
      <c r="Q32" t="s">
        <v>2026</v>
      </c>
      <c r="AO32" s="2" t="s">
        <v>1989</v>
      </c>
      <c r="AP32" s="9" t="s">
        <v>73</v>
      </c>
      <c r="AQ32" s="9" t="s">
        <v>158</v>
      </c>
      <c r="AR32" s="55"/>
      <c r="AT32"/>
    </row>
    <row r="33" spans="17:46" ht="28.05" customHeight="1">
      <c r="Q33" t="s">
        <v>764</v>
      </c>
      <c r="AO33" s="2" t="s">
        <v>1989</v>
      </c>
      <c r="AP33" s="9" t="s">
        <v>73</v>
      </c>
      <c r="AQ33" s="9" t="s">
        <v>166</v>
      </c>
      <c r="AR33" s="55"/>
      <c r="AT33"/>
    </row>
    <row r="34" spans="17:46">
      <c r="Q34" t="s">
        <v>2027</v>
      </c>
      <c r="AO34" s="2" t="s">
        <v>161</v>
      </c>
      <c r="AP34" s="9" t="s">
        <v>331</v>
      </c>
      <c r="AQ34" s="9" t="s">
        <v>158</v>
      </c>
      <c r="AR34" s="55"/>
      <c r="AT34"/>
    </row>
    <row r="35" spans="17:46">
      <c r="Q35" t="s">
        <v>2028</v>
      </c>
      <c r="AO35" s="2" t="s">
        <v>161</v>
      </c>
      <c r="AP35" s="9" t="s">
        <v>73</v>
      </c>
      <c r="AQ35" s="9" t="s">
        <v>158</v>
      </c>
      <c r="AR35" s="55"/>
      <c r="AT35"/>
    </row>
    <row r="36" spans="17:46">
      <c r="Q36" t="s">
        <v>2029</v>
      </c>
      <c r="AO36" s="2" t="s">
        <v>161</v>
      </c>
      <c r="AP36" s="9" t="s">
        <v>73</v>
      </c>
      <c r="AQ36" s="9" t="s">
        <v>166</v>
      </c>
      <c r="AR36" s="55"/>
      <c r="AT36"/>
    </row>
    <row r="37" spans="17:46">
      <c r="Q37" t="s">
        <v>872</v>
      </c>
      <c r="AO37" s="2" t="s">
        <v>1992</v>
      </c>
      <c r="AP37" s="9" t="s">
        <v>331</v>
      </c>
      <c r="AQ37" s="9" t="s">
        <v>158</v>
      </c>
      <c r="AR37" s="55"/>
      <c r="AT37"/>
    </row>
    <row r="38" spans="17:46">
      <c r="Q38" t="s">
        <v>1835</v>
      </c>
      <c r="AO38" s="2" t="s">
        <v>1992</v>
      </c>
      <c r="AP38" s="9" t="s">
        <v>73</v>
      </c>
      <c r="AQ38" s="9" t="s">
        <v>158</v>
      </c>
      <c r="AR38" s="55"/>
      <c r="AT38"/>
    </row>
    <row r="39" spans="17:46">
      <c r="Q39" t="s">
        <v>2030</v>
      </c>
      <c r="AO39" s="2" t="s">
        <v>1992</v>
      </c>
      <c r="AP39" s="9" t="s">
        <v>73</v>
      </c>
      <c r="AQ39" s="9" t="s">
        <v>166</v>
      </c>
      <c r="AR39" s="55"/>
      <c r="AT39"/>
    </row>
    <row r="40" spans="17:46">
      <c r="Q40" t="s">
        <v>2031</v>
      </c>
      <c r="AO40" s="2" t="s">
        <v>157</v>
      </c>
      <c r="AP40" s="9" t="s">
        <v>331</v>
      </c>
      <c r="AQ40" s="9" t="s">
        <v>158</v>
      </c>
      <c r="AR40" s="55"/>
      <c r="AT40"/>
    </row>
    <row r="41" spans="17:46">
      <c r="Q41" t="s">
        <v>832</v>
      </c>
      <c r="AO41" s="2" t="s">
        <v>157</v>
      </c>
      <c r="AP41" s="9" t="s">
        <v>73</v>
      </c>
      <c r="AQ41" s="9" t="s">
        <v>158</v>
      </c>
      <c r="AR41" s="55"/>
      <c r="AT41"/>
    </row>
    <row r="42" spans="17:46">
      <c r="Q42" t="s">
        <v>2032</v>
      </c>
      <c r="AO42" s="2" t="s">
        <v>157</v>
      </c>
      <c r="AP42" s="9" t="s">
        <v>73</v>
      </c>
      <c r="AQ42" s="9" t="s">
        <v>166</v>
      </c>
      <c r="AR42" s="55"/>
      <c r="AT42"/>
    </row>
    <row r="43" spans="17:46">
      <c r="Q43" t="s">
        <v>2033</v>
      </c>
      <c r="AO43" s="2" t="s">
        <v>152</v>
      </c>
      <c r="AP43" s="9" t="s">
        <v>331</v>
      </c>
      <c r="AQ43" s="9" t="s">
        <v>158</v>
      </c>
      <c r="AR43" s="55"/>
      <c r="AT43"/>
    </row>
    <row r="44" spans="17:46">
      <c r="Q44" t="s">
        <v>2034</v>
      </c>
      <c r="AO44" s="2" t="s">
        <v>152</v>
      </c>
      <c r="AP44" s="9" t="s">
        <v>73</v>
      </c>
      <c r="AQ44" s="9" t="s">
        <v>158</v>
      </c>
      <c r="AR44" s="55"/>
      <c r="AT44"/>
    </row>
    <row r="45" spans="17:46">
      <c r="Q45" t="s">
        <v>524</v>
      </c>
      <c r="AO45" s="2" t="s">
        <v>1996</v>
      </c>
      <c r="AP45" s="9" t="s">
        <v>331</v>
      </c>
      <c r="AQ45" s="9" t="s">
        <v>153</v>
      </c>
      <c r="AR45" s="55"/>
      <c r="AT45"/>
    </row>
    <row r="46" spans="17:46">
      <c r="Q46" t="s">
        <v>2035</v>
      </c>
      <c r="AO46" s="2" t="s">
        <v>1996</v>
      </c>
      <c r="AP46" s="9" t="s">
        <v>331</v>
      </c>
      <c r="AQ46" s="9" t="s">
        <v>1966</v>
      </c>
      <c r="AR46" s="55"/>
      <c r="AT46"/>
    </row>
    <row r="47" spans="17:46">
      <c r="Q47" t="s">
        <v>2036</v>
      </c>
      <c r="AO47" s="2" t="s">
        <v>1996</v>
      </c>
      <c r="AP47" s="9" t="s">
        <v>73</v>
      </c>
      <c r="AQ47" s="9" t="s">
        <v>153</v>
      </c>
      <c r="AR47" s="55"/>
      <c r="AT47"/>
    </row>
    <row r="48" spans="17:46">
      <c r="Q48" t="s">
        <v>819</v>
      </c>
      <c r="AO48" s="2" t="s">
        <v>1996</v>
      </c>
      <c r="AP48" s="9" t="s">
        <v>73</v>
      </c>
      <c r="AQ48" s="9" t="s">
        <v>1966</v>
      </c>
      <c r="AR48" s="55"/>
      <c r="AT48"/>
    </row>
    <row r="49" spans="17:46">
      <c r="Q49" t="s">
        <v>2037</v>
      </c>
      <c r="AO49" s="2" t="s">
        <v>1999</v>
      </c>
      <c r="AP49" s="9" t="s">
        <v>331</v>
      </c>
      <c r="AQ49" s="9" t="s">
        <v>153</v>
      </c>
      <c r="AR49" s="55"/>
      <c r="AT49"/>
    </row>
    <row r="50" spans="17:46">
      <c r="Q50" t="s">
        <v>2038</v>
      </c>
      <c r="AO50" s="2" t="s">
        <v>1999</v>
      </c>
      <c r="AP50" s="9" t="s">
        <v>331</v>
      </c>
      <c r="AQ50" s="9" t="s">
        <v>1966</v>
      </c>
      <c r="AR50" s="55"/>
      <c r="AT50"/>
    </row>
    <row r="51" spans="17:46">
      <c r="Q51" t="s">
        <v>2039</v>
      </c>
      <c r="AO51" s="2" t="s">
        <v>1999</v>
      </c>
      <c r="AP51" s="9" t="s">
        <v>73</v>
      </c>
      <c r="AQ51" s="9" t="s">
        <v>153</v>
      </c>
      <c r="AR51" s="55"/>
      <c r="AT51"/>
    </row>
    <row r="52" spans="17:46">
      <c r="Q52" t="s">
        <v>2040</v>
      </c>
      <c r="AO52" s="2" t="s">
        <v>1999</v>
      </c>
      <c r="AP52" s="9" t="s">
        <v>73</v>
      </c>
      <c r="AQ52" s="9" t="s">
        <v>1966</v>
      </c>
      <c r="AR52" s="55"/>
      <c r="AT52"/>
    </row>
    <row r="53" spans="17:46">
      <c r="Q53" t="s">
        <v>2041</v>
      </c>
      <c r="AO53" s="2" t="s">
        <v>2001</v>
      </c>
      <c r="AP53" s="9" t="s">
        <v>331</v>
      </c>
      <c r="AQ53" s="9" t="s">
        <v>153</v>
      </c>
      <c r="AR53" s="55"/>
      <c r="AT53"/>
    </row>
    <row r="54" spans="17:46">
      <c r="Q54" t="s">
        <v>2042</v>
      </c>
      <c r="AO54" s="2" t="s">
        <v>2001</v>
      </c>
      <c r="AP54" s="9" t="s">
        <v>331</v>
      </c>
      <c r="AQ54" s="9" t="s">
        <v>1966</v>
      </c>
      <c r="AR54" s="55"/>
      <c r="AT54"/>
    </row>
    <row r="55" spans="17:46">
      <c r="Q55" t="s">
        <v>2043</v>
      </c>
      <c r="AO55" s="2" t="s">
        <v>2001</v>
      </c>
      <c r="AP55" s="9" t="s">
        <v>73</v>
      </c>
      <c r="AQ55" s="9" t="s">
        <v>153</v>
      </c>
      <c r="AR55" s="55"/>
      <c r="AT55"/>
    </row>
    <row r="56" spans="17:46">
      <c r="Q56" t="s">
        <v>2044</v>
      </c>
      <c r="AO56" s="2" t="s">
        <v>2001</v>
      </c>
      <c r="AP56" s="9" t="s">
        <v>73</v>
      </c>
      <c r="AQ56" s="9" t="s">
        <v>1966</v>
      </c>
      <c r="AR56" s="55"/>
      <c r="AT56"/>
    </row>
    <row r="57" spans="17:46">
      <c r="Q57" t="s">
        <v>2045</v>
      </c>
      <c r="AO57" s="2" t="s">
        <v>2005</v>
      </c>
      <c r="AP57" s="9" t="s">
        <v>331</v>
      </c>
      <c r="AQ57" s="9" t="s">
        <v>153</v>
      </c>
      <c r="AR57" s="55"/>
      <c r="AT57"/>
    </row>
    <row r="58" spans="17:46">
      <c r="Q58" t="s">
        <v>2046</v>
      </c>
      <c r="AO58" s="2" t="s">
        <v>2005</v>
      </c>
      <c r="AP58" s="9" t="s">
        <v>331</v>
      </c>
      <c r="AQ58" s="9" t="s">
        <v>1966</v>
      </c>
      <c r="AR58" s="55"/>
      <c r="AT58"/>
    </row>
    <row r="59" spans="17:46">
      <c r="Q59" t="s">
        <v>2047</v>
      </c>
      <c r="AN59" s="2"/>
      <c r="AO59" s="2" t="s">
        <v>2005</v>
      </c>
      <c r="AP59" s="9" t="s">
        <v>73</v>
      </c>
      <c r="AQ59" s="9" t="s">
        <v>153</v>
      </c>
      <c r="AR59" s="55"/>
      <c r="AT59"/>
    </row>
    <row r="60" spans="17:46">
      <c r="Q60" t="s">
        <v>2048</v>
      </c>
      <c r="AN60" s="2"/>
      <c r="AO60" s="2" t="s">
        <v>2005</v>
      </c>
      <c r="AP60" s="9" t="s">
        <v>73</v>
      </c>
      <c r="AQ60" s="9" t="s">
        <v>1966</v>
      </c>
      <c r="AR60" s="55"/>
      <c r="AT60"/>
    </row>
    <row r="61" spans="17:46">
      <c r="Q61" t="s">
        <v>2049</v>
      </c>
      <c r="AN61" s="2"/>
      <c r="AO61" s="2" t="s">
        <v>198</v>
      </c>
      <c r="AP61" s="9" t="s">
        <v>331</v>
      </c>
      <c r="AQ61" s="9" t="s">
        <v>153</v>
      </c>
      <c r="AR61" s="55"/>
      <c r="AT61"/>
    </row>
    <row r="62" spans="17:46">
      <c r="Q62" t="s">
        <v>2050</v>
      </c>
      <c r="AN62" s="2"/>
      <c r="AO62" s="2" t="s">
        <v>198</v>
      </c>
      <c r="AP62" s="9" t="s">
        <v>331</v>
      </c>
      <c r="AQ62" s="9" t="s">
        <v>1966</v>
      </c>
      <c r="AR62" s="55"/>
      <c r="AT62"/>
    </row>
    <row r="63" spans="17:46">
      <c r="Q63" t="s">
        <v>2051</v>
      </c>
      <c r="AN63" s="2"/>
      <c r="AO63" s="2" t="s">
        <v>198</v>
      </c>
      <c r="AP63" s="9" t="s">
        <v>73</v>
      </c>
      <c r="AQ63" s="9" t="s">
        <v>153</v>
      </c>
      <c r="AR63" s="55"/>
      <c r="AT63"/>
    </row>
    <row r="64" spans="17:46">
      <c r="Q64" t="s">
        <v>771</v>
      </c>
      <c r="AN64" s="2"/>
      <c r="AO64" s="2" t="s">
        <v>198</v>
      </c>
      <c r="AP64" s="9" t="s">
        <v>73</v>
      </c>
      <c r="AQ64" s="9" t="s">
        <v>1966</v>
      </c>
      <c r="AR64" s="55"/>
      <c r="AT64"/>
    </row>
    <row r="65" spans="17:47">
      <c r="Q65" t="s">
        <v>2052</v>
      </c>
      <c r="AN65" s="2"/>
      <c r="AO65" s="2" t="s">
        <v>2008</v>
      </c>
      <c r="AP65" s="9" t="s">
        <v>331</v>
      </c>
      <c r="AQ65" s="9" t="s">
        <v>153</v>
      </c>
      <c r="AR65" s="55"/>
      <c r="AT65"/>
    </row>
    <row r="66" spans="17:47">
      <c r="Q66" t="s">
        <v>2053</v>
      </c>
      <c r="AN66" s="2"/>
      <c r="AO66" s="2" t="s">
        <v>2008</v>
      </c>
      <c r="AP66" s="9" t="s">
        <v>331</v>
      </c>
      <c r="AQ66" s="9" t="s">
        <v>1966</v>
      </c>
      <c r="AR66" s="55"/>
      <c r="AT66"/>
    </row>
    <row r="67" spans="17:47">
      <c r="Q67" t="s">
        <v>2054</v>
      </c>
      <c r="AN67" s="2"/>
      <c r="AO67" s="2" t="s">
        <v>2008</v>
      </c>
      <c r="AP67" s="9" t="s">
        <v>73</v>
      </c>
      <c r="AQ67" s="9" t="s">
        <v>153</v>
      </c>
      <c r="AR67" s="55"/>
      <c r="AT67"/>
    </row>
    <row r="68" spans="17:47">
      <c r="Q68" t="s">
        <v>2055</v>
      </c>
      <c r="AN68" s="2"/>
      <c r="AO68" s="2" t="s">
        <v>2008</v>
      </c>
      <c r="AP68" s="9" t="s">
        <v>73</v>
      </c>
      <c r="AQ68" s="9" t="s">
        <v>1966</v>
      </c>
      <c r="AR68" s="55"/>
      <c r="AT68"/>
    </row>
    <row r="69" spans="17:47">
      <c r="Q69" t="s">
        <v>2056</v>
      </c>
      <c r="AN69" s="2"/>
      <c r="AO69" s="2" t="s">
        <v>2010</v>
      </c>
      <c r="AP69" s="9" t="s">
        <v>331</v>
      </c>
      <c r="AQ69" s="9" t="s">
        <v>153</v>
      </c>
      <c r="AR69" s="55"/>
      <c r="AT69"/>
    </row>
    <row r="70" spans="17:47">
      <c r="Q70" t="s">
        <v>544</v>
      </c>
      <c r="AN70" s="2"/>
      <c r="AO70" s="2" t="s">
        <v>2010</v>
      </c>
      <c r="AP70" s="9" t="s">
        <v>331</v>
      </c>
      <c r="AQ70" s="9" t="s">
        <v>1966</v>
      </c>
      <c r="AR70" s="55"/>
      <c r="AT70"/>
    </row>
    <row r="71" spans="17:47">
      <c r="Q71" t="s">
        <v>2057</v>
      </c>
      <c r="AN71" s="2"/>
      <c r="AO71" s="2" t="s">
        <v>2010</v>
      </c>
      <c r="AP71" s="9" t="s">
        <v>73</v>
      </c>
      <c r="AQ71" s="9" t="s">
        <v>153</v>
      </c>
      <c r="AR71" s="55"/>
      <c r="AT71"/>
    </row>
    <row r="72" spans="17:47">
      <c r="Q72" t="s">
        <v>2058</v>
      </c>
      <c r="AN72" s="2"/>
      <c r="AO72" s="2" t="s">
        <v>2010</v>
      </c>
      <c r="AP72" s="9" t="s">
        <v>73</v>
      </c>
      <c r="AQ72" s="9" t="s">
        <v>1966</v>
      </c>
      <c r="AR72" s="55"/>
      <c r="AT72"/>
    </row>
    <row r="73" spans="17:47">
      <c r="Q73" t="s">
        <v>2059</v>
      </c>
      <c r="AN73" s="2"/>
      <c r="AO73" s="2" t="s">
        <v>2011</v>
      </c>
      <c r="AP73" s="9" t="s">
        <v>331</v>
      </c>
      <c r="AQ73" s="9" t="s">
        <v>153</v>
      </c>
      <c r="AR73" s="55"/>
      <c r="AT73"/>
    </row>
    <row r="74" spans="17:47">
      <c r="Q74" t="s">
        <v>2060</v>
      </c>
      <c r="AN74" s="2"/>
      <c r="AO74" s="2" t="s">
        <v>2011</v>
      </c>
      <c r="AP74" s="9" t="s">
        <v>331</v>
      </c>
      <c r="AQ74" s="9" t="s">
        <v>1966</v>
      </c>
      <c r="AR74" s="55"/>
      <c r="AT74"/>
    </row>
    <row r="75" spans="17:47">
      <c r="Q75" t="s">
        <v>2061</v>
      </c>
      <c r="AN75" s="2"/>
      <c r="AO75" s="2" t="s">
        <v>2011</v>
      </c>
      <c r="AP75" s="9" t="s">
        <v>73</v>
      </c>
      <c r="AQ75" s="9" t="s">
        <v>153</v>
      </c>
      <c r="AR75" s="55"/>
      <c r="AT75"/>
    </row>
    <row r="76" spans="17:47">
      <c r="Q76" t="s">
        <v>2062</v>
      </c>
      <c r="AN76" s="2"/>
      <c r="AO76" s="2" t="s">
        <v>2011</v>
      </c>
      <c r="AP76" s="9" t="s">
        <v>73</v>
      </c>
      <c r="AQ76" s="9" t="s">
        <v>1966</v>
      </c>
      <c r="AR76" s="55"/>
      <c r="AT76"/>
    </row>
    <row r="77" spans="17:47">
      <c r="Q77" t="s">
        <v>2063</v>
      </c>
      <c r="AN77" s="2"/>
      <c r="AO77" s="2" t="s">
        <v>2013</v>
      </c>
      <c r="AP77" s="9" t="s">
        <v>331</v>
      </c>
      <c r="AQ77" s="9" t="s">
        <v>153</v>
      </c>
      <c r="AR77" s="55"/>
      <c r="AT77"/>
    </row>
    <row r="78" spans="17:47">
      <c r="Q78" t="s">
        <v>2064</v>
      </c>
      <c r="AN78" s="2"/>
      <c r="AO78" s="2" t="s">
        <v>2013</v>
      </c>
      <c r="AP78" s="9" t="s">
        <v>331</v>
      </c>
      <c r="AQ78" s="9" t="s">
        <v>1966</v>
      </c>
      <c r="AR78" s="55"/>
      <c r="AT78"/>
      <c r="AU78" s="55"/>
    </row>
    <row r="79" spans="17:47">
      <c r="Q79" t="s">
        <v>2065</v>
      </c>
      <c r="AO79" s="2" t="s">
        <v>2013</v>
      </c>
      <c r="AP79" s="9" t="s">
        <v>73</v>
      </c>
      <c r="AQ79" s="9" t="s">
        <v>153</v>
      </c>
      <c r="AR79" s="55"/>
      <c r="AT79"/>
      <c r="AU79" s="55"/>
    </row>
    <row r="80" spans="17:47">
      <c r="Q80" t="s">
        <v>2066</v>
      </c>
      <c r="AO80" s="2" t="s">
        <v>2013</v>
      </c>
      <c r="AP80" s="9" t="s">
        <v>73</v>
      </c>
      <c r="AQ80" s="9" t="s">
        <v>1966</v>
      </c>
      <c r="AR80" s="55"/>
      <c r="AT80"/>
      <c r="AU80" s="55"/>
    </row>
    <row r="81" spans="17:48">
      <c r="Q81" t="s">
        <v>2067</v>
      </c>
      <c r="AO81" s="2" t="s">
        <v>2015</v>
      </c>
      <c r="AP81" s="9" t="s">
        <v>331</v>
      </c>
      <c r="AQ81" s="9" t="s">
        <v>153</v>
      </c>
      <c r="AR81" s="55"/>
      <c r="AT81"/>
      <c r="AU81" s="55"/>
    </row>
    <row r="82" spans="17:48">
      <c r="Q82" t="s">
        <v>2068</v>
      </c>
      <c r="AO82" s="2" t="s">
        <v>2015</v>
      </c>
      <c r="AP82" s="9" t="s">
        <v>331</v>
      </c>
      <c r="AQ82" s="9" t="s">
        <v>1966</v>
      </c>
      <c r="AR82" s="55"/>
      <c r="AT82"/>
      <c r="AU82" s="55"/>
    </row>
    <row r="83" spans="17:48">
      <c r="Q83" t="s">
        <v>841</v>
      </c>
      <c r="AO83" s="2" t="s">
        <v>2015</v>
      </c>
      <c r="AP83" s="9" t="s">
        <v>73</v>
      </c>
      <c r="AQ83" s="9" t="s">
        <v>153</v>
      </c>
      <c r="AR83" s="55"/>
      <c r="AT83"/>
      <c r="AU83" s="55"/>
    </row>
    <row r="84" spans="17:48">
      <c r="Q84" t="s">
        <v>2069</v>
      </c>
      <c r="AO84" s="2" t="s">
        <v>2015</v>
      </c>
      <c r="AP84" s="9" t="s">
        <v>73</v>
      </c>
      <c r="AQ84" s="9" t="s">
        <v>1966</v>
      </c>
      <c r="AR84" s="55"/>
      <c r="AT84"/>
      <c r="AU84" s="55"/>
    </row>
    <row r="85" spans="17:48">
      <c r="Q85" t="s">
        <v>2070</v>
      </c>
      <c r="AO85" s="2" t="s">
        <v>2017</v>
      </c>
      <c r="AP85" s="9" t="s">
        <v>331</v>
      </c>
      <c r="AQ85" s="9" t="s">
        <v>153</v>
      </c>
      <c r="AR85" s="55"/>
      <c r="AT85"/>
      <c r="AU85" s="55"/>
    </row>
    <row r="86" spans="17:48">
      <c r="Q86" t="s">
        <v>2071</v>
      </c>
      <c r="AO86" s="2" t="s">
        <v>2017</v>
      </c>
      <c r="AP86" s="9" t="s">
        <v>331</v>
      </c>
      <c r="AQ86" s="9" t="s">
        <v>1966</v>
      </c>
      <c r="AR86" s="55"/>
      <c r="AT86"/>
      <c r="AU86" s="55"/>
    </row>
    <row r="87" spans="17:48">
      <c r="Q87" t="s">
        <v>2072</v>
      </c>
      <c r="AO87" s="2" t="s">
        <v>2017</v>
      </c>
      <c r="AP87" s="9" t="s">
        <v>73</v>
      </c>
      <c r="AQ87" s="9" t="s">
        <v>153</v>
      </c>
      <c r="AR87" s="55"/>
      <c r="AT87"/>
      <c r="AU87" s="55"/>
    </row>
    <row r="88" spans="17:48">
      <c r="Q88" t="s">
        <v>2073</v>
      </c>
      <c r="AO88" s="2" t="s">
        <v>2017</v>
      </c>
      <c r="AP88" s="9" t="s">
        <v>73</v>
      </c>
      <c r="AQ88" s="9" t="s">
        <v>1966</v>
      </c>
      <c r="AR88" s="55"/>
      <c r="AT88"/>
      <c r="AU88" s="55"/>
    </row>
    <row r="89" spans="17:48">
      <c r="Q89" t="s">
        <v>2074</v>
      </c>
      <c r="AO89" s="2" t="s">
        <v>2019</v>
      </c>
      <c r="AP89" s="9" t="s">
        <v>331</v>
      </c>
      <c r="AQ89" s="9" t="s">
        <v>153</v>
      </c>
      <c r="AR89" s="55"/>
      <c r="AT89"/>
      <c r="AU89" s="55"/>
    </row>
    <row r="90" spans="17:48">
      <c r="Q90" t="s">
        <v>2075</v>
      </c>
      <c r="AO90" s="2" t="s">
        <v>2019</v>
      </c>
      <c r="AP90" s="9" t="s">
        <v>331</v>
      </c>
      <c r="AQ90" s="9" t="s">
        <v>1966</v>
      </c>
      <c r="AR90" s="55"/>
      <c r="AT90"/>
      <c r="AU90" s="55"/>
    </row>
    <row r="91" spans="17:48">
      <c r="Q91" t="s">
        <v>2076</v>
      </c>
      <c r="AO91" s="2" t="s">
        <v>2019</v>
      </c>
      <c r="AP91" s="9" t="s">
        <v>73</v>
      </c>
      <c r="AQ91" s="9" t="s">
        <v>153</v>
      </c>
      <c r="AR91" s="55"/>
      <c r="AT91"/>
      <c r="AU91" s="55"/>
    </row>
    <row r="92" spans="17:48">
      <c r="Q92" t="s">
        <v>1635</v>
      </c>
      <c r="AO92" s="2" t="s">
        <v>2019</v>
      </c>
      <c r="AP92" s="9" t="s">
        <v>73</v>
      </c>
      <c r="AQ92" s="9" t="s">
        <v>1966</v>
      </c>
      <c r="AR92" s="55"/>
      <c r="AT92"/>
      <c r="AU92" s="55"/>
    </row>
    <row r="93" spans="17:48">
      <c r="Q93" t="s">
        <v>2077</v>
      </c>
      <c r="AO93" s="2" t="s">
        <v>2021</v>
      </c>
      <c r="AP93" s="9" t="s">
        <v>331</v>
      </c>
      <c r="AQ93" s="9" t="s">
        <v>153</v>
      </c>
      <c r="AR93" s="55"/>
      <c r="AT93"/>
      <c r="AV93" s="55"/>
    </row>
    <row r="94" spans="17:48">
      <c r="Q94" t="s">
        <v>2078</v>
      </c>
      <c r="AO94" s="2" t="s">
        <v>2021</v>
      </c>
      <c r="AP94" s="9" t="s">
        <v>331</v>
      </c>
      <c r="AQ94" s="9" t="s">
        <v>1966</v>
      </c>
      <c r="AR94" s="55"/>
      <c r="AT94"/>
      <c r="AV94" s="55"/>
    </row>
    <row r="95" spans="17:48">
      <c r="Q95" t="s">
        <v>2079</v>
      </c>
      <c r="AO95" s="2" t="s">
        <v>2021</v>
      </c>
      <c r="AP95" s="9" t="s">
        <v>73</v>
      </c>
      <c r="AQ95" s="9" t="s">
        <v>153</v>
      </c>
      <c r="AR95" s="55"/>
      <c r="AT95"/>
      <c r="AV95" s="55"/>
    </row>
    <row r="96" spans="17:48">
      <c r="Q96" t="s">
        <v>2080</v>
      </c>
      <c r="AO96" s="2" t="s">
        <v>2021</v>
      </c>
      <c r="AP96" s="9" t="s">
        <v>73</v>
      </c>
      <c r="AQ96" s="9" t="s">
        <v>1966</v>
      </c>
      <c r="AR96" s="55"/>
      <c r="AT96"/>
      <c r="AV96" s="55"/>
    </row>
    <row r="97" spans="17:48">
      <c r="Q97" t="s">
        <v>571</v>
      </c>
      <c r="AT97"/>
      <c r="AV97" s="55"/>
    </row>
    <row r="98" spans="17:48">
      <c r="Q98" t="s">
        <v>2081</v>
      </c>
      <c r="AT98"/>
      <c r="AV98" s="55"/>
    </row>
    <row r="99" spans="17:48">
      <c r="Q99" t="s">
        <v>1290</v>
      </c>
      <c r="AT99"/>
      <c r="AV99" s="55"/>
    </row>
    <row r="100" spans="17:48">
      <c r="Q100" t="s">
        <v>2082</v>
      </c>
      <c r="AS100" s="2"/>
      <c r="AT100"/>
      <c r="AV100" s="55"/>
    </row>
    <row r="101" spans="17:48">
      <c r="Q101" t="s">
        <v>2083</v>
      </c>
      <c r="AS101" s="2"/>
      <c r="AT101"/>
      <c r="AV101" s="55"/>
    </row>
    <row r="102" spans="17:48">
      <c r="Q102" t="s">
        <v>2084</v>
      </c>
      <c r="AS102" s="2"/>
      <c r="AT102"/>
      <c r="AV102" s="55"/>
    </row>
    <row r="103" spans="17:48">
      <c r="Q103" t="s">
        <v>2085</v>
      </c>
      <c r="AS103" s="2"/>
      <c r="AT103"/>
      <c r="AV103" s="55"/>
    </row>
    <row r="104" spans="17:48">
      <c r="Q104" t="s">
        <v>2086</v>
      </c>
      <c r="AN104" s="2"/>
      <c r="AS104" s="2"/>
      <c r="AT104"/>
      <c r="AV104" s="55"/>
    </row>
    <row r="105" spans="17:48">
      <c r="Q105" t="s">
        <v>2087</v>
      </c>
      <c r="AN105" s="2"/>
      <c r="AS105" s="2"/>
      <c r="AT105"/>
      <c r="AV105" s="55"/>
    </row>
    <row r="106" spans="17:48">
      <c r="Q106" t="s">
        <v>2088</v>
      </c>
      <c r="AN106" s="2"/>
      <c r="AS106" s="2"/>
      <c r="AT106"/>
      <c r="AV106" s="55"/>
    </row>
    <row r="107" spans="17:48">
      <c r="Q107" t="s">
        <v>1311</v>
      </c>
      <c r="AN107" s="2"/>
      <c r="AS107" s="2"/>
      <c r="AT107"/>
      <c r="AV107" s="55"/>
    </row>
    <row r="108" spans="17:48">
      <c r="Q108" t="s">
        <v>2089</v>
      </c>
      <c r="AN108" s="2"/>
      <c r="AS108" s="2"/>
      <c r="AT108"/>
      <c r="AV108" s="55"/>
    </row>
    <row r="109" spans="17:48">
      <c r="Q109" t="s">
        <v>2090</v>
      </c>
      <c r="AN109" s="2"/>
      <c r="AS109" s="2"/>
      <c r="AT109"/>
      <c r="AV109" s="55"/>
    </row>
    <row r="110" spans="17:48">
      <c r="Q110" t="s">
        <v>2091</v>
      </c>
      <c r="AN110" s="2"/>
      <c r="AS110" s="2"/>
      <c r="AT110"/>
      <c r="AV110" s="55"/>
    </row>
    <row r="111" spans="17:48">
      <c r="Q111" t="s">
        <v>2092</v>
      </c>
      <c r="AN111" s="2"/>
      <c r="AS111" s="2"/>
      <c r="AT111"/>
      <c r="AV111" s="55"/>
    </row>
    <row r="112" spans="17:48">
      <c r="Q112" t="s">
        <v>2093</v>
      </c>
      <c r="AN112" s="2"/>
      <c r="AS112" s="2"/>
      <c r="AT112"/>
      <c r="AV112" s="55"/>
    </row>
    <row r="113" spans="17:48">
      <c r="Q113" t="s">
        <v>609</v>
      </c>
      <c r="AN113" s="2"/>
      <c r="AS113" s="2"/>
      <c r="AT113"/>
      <c r="AV113" s="55"/>
    </row>
    <row r="114" spans="17:48">
      <c r="Q114" t="s">
        <v>2094</v>
      </c>
      <c r="AN114" s="2"/>
      <c r="AS114" s="2"/>
      <c r="AT114"/>
      <c r="AV114" s="55"/>
    </row>
    <row r="115" spans="17:48">
      <c r="Q115" t="s">
        <v>2095</v>
      </c>
      <c r="AN115" s="2"/>
      <c r="AS115" s="2"/>
      <c r="AT115"/>
      <c r="AV115" s="55"/>
    </row>
    <row r="116" spans="17:48">
      <c r="Q116" t="s">
        <v>1338</v>
      </c>
      <c r="AN116" s="2"/>
      <c r="AS116" s="2"/>
      <c r="AT116"/>
      <c r="AV116" s="55"/>
    </row>
    <row r="117" spans="17:48">
      <c r="Q117" t="s">
        <v>2096</v>
      </c>
      <c r="AN117" s="2"/>
      <c r="AS117" s="2"/>
      <c r="AT117"/>
      <c r="AV117" s="55"/>
    </row>
    <row r="118" spans="17:48">
      <c r="Q118" t="s">
        <v>2097</v>
      </c>
      <c r="AN118" s="2"/>
      <c r="AS118" s="2"/>
      <c r="AT118"/>
      <c r="AV118" s="55"/>
    </row>
    <row r="119" spans="17:48">
      <c r="Q119" t="s">
        <v>2098</v>
      </c>
      <c r="AN119" s="2"/>
      <c r="AS119" s="2"/>
      <c r="AT119"/>
      <c r="AV119" s="55"/>
    </row>
    <row r="120" spans="17:48">
      <c r="Q120" t="s">
        <v>351</v>
      </c>
      <c r="AN120" s="2"/>
      <c r="AS120" s="2"/>
      <c r="AT120"/>
      <c r="AV120" s="55"/>
    </row>
    <row r="121" spans="17:48">
      <c r="Q121" t="s">
        <v>720</v>
      </c>
      <c r="AN121" s="2"/>
      <c r="AS121" s="2"/>
      <c r="AT121"/>
      <c r="AV121" s="55"/>
    </row>
    <row r="122" spans="17:48">
      <c r="Q122" t="s">
        <v>2099</v>
      </c>
      <c r="AN122" s="2"/>
      <c r="AS122" s="2"/>
      <c r="AT122"/>
      <c r="AV122" s="55"/>
    </row>
    <row r="123" spans="17:48">
      <c r="Q123" t="s">
        <v>2100</v>
      </c>
      <c r="AN123" s="2"/>
      <c r="AS123" s="2"/>
      <c r="AT123"/>
      <c r="AV123" s="55"/>
    </row>
    <row r="124" spans="17:48">
      <c r="Q124" t="s">
        <v>884</v>
      </c>
      <c r="AN124" s="2"/>
      <c r="AS124" s="2"/>
      <c r="AT124"/>
      <c r="AV124" s="55"/>
    </row>
    <row r="125" spans="17:48">
      <c r="Q125" t="s">
        <v>2101</v>
      </c>
      <c r="AN125" s="2"/>
      <c r="AT125"/>
      <c r="AV125" s="55"/>
    </row>
    <row r="126" spans="17:48">
      <c r="Q126" t="s">
        <v>2102</v>
      </c>
      <c r="AN126" s="2"/>
      <c r="AT126"/>
      <c r="AV126" s="55"/>
    </row>
    <row r="127" spans="17:48">
      <c r="Q127" t="s">
        <v>2103</v>
      </c>
      <c r="AN127" s="2"/>
      <c r="AT127"/>
      <c r="AV127" s="55"/>
    </row>
    <row r="128" spans="17:48">
      <c r="Q128" t="s">
        <v>2104</v>
      </c>
      <c r="AN128" s="2"/>
      <c r="AT128"/>
      <c r="AV128" s="55"/>
    </row>
    <row r="129" spans="17:48">
      <c r="Q129" t="s">
        <v>2105</v>
      </c>
      <c r="AT129"/>
      <c r="AV129" s="55"/>
    </row>
    <row r="130" spans="17:48">
      <c r="Q130" t="s">
        <v>2106</v>
      </c>
      <c r="AT130"/>
      <c r="AV130" s="55"/>
    </row>
    <row r="131" spans="17:48">
      <c r="Q131" t="s">
        <v>2107</v>
      </c>
      <c r="AT131"/>
      <c r="AV131" s="55"/>
    </row>
    <row r="132" spans="17:48">
      <c r="Q132" t="s">
        <v>2108</v>
      </c>
      <c r="AT132"/>
      <c r="AV132" s="55"/>
    </row>
    <row r="133" spans="17:48">
      <c r="Q133" t="s">
        <v>2109</v>
      </c>
      <c r="AT133"/>
      <c r="AV133" s="55"/>
    </row>
    <row r="134" spans="17:48">
      <c r="Q134" t="s">
        <v>2110</v>
      </c>
      <c r="AT134"/>
      <c r="AV134" s="55"/>
    </row>
    <row r="135" spans="17:48">
      <c r="Q135" t="s">
        <v>2111</v>
      </c>
      <c r="AT135"/>
      <c r="AV135" s="55"/>
    </row>
    <row r="136" spans="17:48">
      <c r="Q136" t="s">
        <v>2112</v>
      </c>
      <c r="AT136"/>
      <c r="AV136" s="55"/>
    </row>
    <row r="137" spans="17:48">
      <c r="Q137" t="s">
        <v>710</v>
      </c>
      <c r="AT137"/>
      <c r="AV137" s="55"/>
    </row>
    <row r="138" spans="17:48">
      <c r="Q138" t="s">
        <v>2113</v>
      </c>
      <c r="AT138"/>
      <c r="AV138" s="55"/>
    </row>
    <row r="139" spans="17:48">
      <c r="Q139" t="s">
        <v>2114</v>
      </c>
      <c r="AT139"/>
      <c r="AV139" s="55"/>
    </row>
    <row r="140" spans="17:48">
      <c r="Q140" t="s">
        <v>2115</v>
      </c>
      <c r="AT140"/>
      <c r="AV140" s="55"/>
    </row>
    <row r="141" spans="17:48">
      <c r="Q141" t="s">
        <v>476</v>
      </c>
      <c r="AT141"/>
      <c r="AV141" s="55"/>
    </row>
    <row r="142" spans="17:48">
      <c r="Q142" t="s">
        <v>2116</v>
      </c>
      <c r="AT142"/>
      <c r="AV142" s="55"/>
    </row>
    <row r="143" spans="17:48">
      <c r="Q143" t="s">
        <v>2117</v>
      </c>
      <c r="AT143"/>
      <c r="AV143" s="55"/>
    </row>
    <row r="144" spans="17:48">
      <c r="Q144" t="s">
        <v>2118</v>
      </c>
      <c r="AT144"/>
      <c r="AV144" s="55"/>
    </row>
    <row r="145" spans="17:48">
      <c r="Q145" t="s">
        <v>2119</v>
      </c>
      <c r="AT145"/>
      <c r="AV145" s="55"/>
    </row>
    <row r="146" spans="17:48">
      <c r="Q146" t="s">
        <v>2120</v>
      </c>
      <c r="AT146"/>
      <c r="AV146" s="55"/>
    </row>
    <row r="147" spans="17:48">
      <c r="Q147" t="s">
        <v>2121</v>
      </c>
      <c r="AT147"/>
      <c r="AV147" s="55"/>
    </row>
    <row r="148" spans="17:48">
      <c r="Q148" t="s">
        <v>615</v>
      </c>
      <c r="AT148"/>
      <c r="AV148" s="55"/>
    </row>
    <row r="149" spans="17:48">
      <c r="Q149" t="s">
        <v>2122</v>
      </c>
      <c r="AT149"/>
      <c r="AV149" s="55"/>
    </row>
    <row r="150" spans="17:48">
      <c r="Q150" t="s">
        <v>2123</v>
      </c>
      <c r="AT150"/>
      <c r="AV150" s="55"/>
    </row>
    <row r="151" spans="17:48">
      <c r="Q151" t="s">
        <v>2124</v>
      </c>
      <c r="AT151"/>
      <c r="AV151" s="55"/>
    </row>
    <row r="152" spans="17:48">
      <c r="Q152" t="s">
        <v>1800</v>
      </c>
      <c r="AT152"/>
      <c r="AV152" s="55"/>
    </row>
    <row r="153" spans="17:48">
      <c r="Q153" t="s">
        <v>2125</v>
      </c>
      <c r="AT153"/>
      <c r="AV153" s="55"/>
    </row>
    <row r="154" spans="17:48">
      <c r="Q154" t="s">
        <v>2126</v>
      </c>
      <c r="AT154"/>
      <c r="AV154" s="55"/>
    </row>
    <row r="155" spans="17:48">
      <c r="Q155" t="s">
        <v>603</v>
      </c>
      <c r="AT155"/>
      <c r="AV155" s="55"/>
    </row>
    <row r="156" spans="17:48">
      <c r="Q156" t="s">
        <v>2127</v>
      </c>
    </row>
    <row r="157" spans="17:48">
      <c r="Q157" t="s">
        <v>434</v>
      </c>
    </row>
    <row r="158" spans="17:48">
      <c r="Q158" t="s">
        <v>2128</v>
      </c>
    </row>
    <row r="159" spans="17:48">
      <c r="Q159" t="s">
        <v>2129</v>
      </c>
    </row>
    <row r="160" spans="17:48">
      <c r="Q160" t="s">
        <v>2130</v>
      </c>
    </row>
    <row r="161" spans="17:17">
      <c r="Q161" t="s">
        <v>2131</v>
      </c>
    </row>
    <row r="162" spans="17:17">
      <c r="Q162" t="s">
        <v>2132</v>
      </c>
    </row>
    <row r="163" spans="17:17">
      <c r="Q163" t="s">
        <v>2133</v>
      </c>
    </row>
    <row r="164" spans="17:17">
      <c r="Q164" t="s">
        <v>2134</v>
      </c>
    </row>
    <row r="165" spans="17:17">
      <c r="Q165" t="s">
        <v>2135</v>
      </c>
    </row>
    <row r="166" spans="17:17">
      <c r="Q166" t="s">
        <v>2136</v>
      </c>
    </row>
    <row r="167" spans="17:17">
      <c r="Q167" t="s">
        <v>2137</v>
      </c>
    </row>
    <row r="168" spans="17:17">
      <c r="Q168" t="s">
        <v>2138</v>
      </c>
    </row>
    <row r="169" spans="17:17">
      <c r="Q169" t="s">
        <v>2139</v>
      </c>
    </row>
    <row r="170" spans="17:17">
      <c r="Q170" t="s">
        <v>2140</v>
      </c>
    </row>
    <row r="171" spans="17:17">
      <c r="Q171" t="s">
        <v>2141</v>
      </c>
    </row>
    <row r="172" spans="17:17">
      <c r="Q172" t="s">
        <v>2142</v>
      </c>
    </row>
    <row r="173" spans="17:17">
      <c r="Q173" t="s">
        <v>2143</v>
      </c>
    </row>
    <row r="174" spans="17:17">
      <c r="Q174" t="s">
        <v>2144</v>
      </c>
    </row>
    <row r="175" spans="17:17">
      <c r="Q175" t="s">
        <v>2145</v>
      </c>
    </row>
    <row r="176" spans="17:17">
      <c r="Q176" t="s">
        <v>2146</v>
      </c>
    </row>
    <row r="177" spans="17:17">
      <c r="Q177" t="s">
        <v>2147</v>
      </c>
    </row>
    <row r="178" spans="17:17">
      <c r="Q178" t="s">
        <v>2148</v>
      </c>
    </row>
    <row r="179" spans="17:17">
      <c r="Q179" t="s">
        <v>2149</v>
      </c>
    </row>
    <row r="180" spans="17:17">
      <c r="Q180" t="s">
        <v>2150</v>
      </c>
    </row>
    <row r="181" spans="17:17">
      <c r="Q181" t="s">
        <v>2151</v>
      </c>
    </row>
    <row r="182" spans="17:17">
      <c r="Q182" t="s">
        <v>2152</v>
      </c>
    </row>
    <row r="183" spans="17:17">
      <c r="Q183" t="s">
        <v>2153</v>
      </c>
    </row>
    <row r="184" spans="17:17">
      <c r="Q184" t="s">
        <v>364</v>
      </c>
    </row>
    <row r="185" spans="17:17">
      <c r="Q185" t="s">
        <v>2154</v>
      </c>
    </row>
    <row r="186" spans="17:17">
      <c r="Q186" t="s">
        <v>969</v>
      </c>
    </row>
    <row r="187" spans="17:17">
      <c r="Q187" t="s">
        <v>2155</v>
      </c>
    </row>
    <row r="188" spans="17:17">
      <c r="Q188" t="s">
        <v>2156</v>
      </c>
    </row>
    <row r="189" spans="17:17">
      <c r="Q189" t="s">
        <v>2157</v>
      </c>
    </row>
    <row r="190" spans="17:17">
      <c r="Q190" t="s">
        <v>2158</v>
      </c>
    </row>
    <row r="191" spans="17:17">
      <c r="Q191" t="s">
        <v>2159</v>
      </c>
    </row>
    <row r="192" spans="17:17">
      <c r="Q192" t="s">
        <v>2160</v>
      </c>
    </row>
    <row r="193" spans="17:17">
      <c r="Q193" t="s">
        <v>2161</v>
      </c>
    </row>
    <row r="194" spans="17:17">
      <c r="Q194" t="s">
        <v>2162</v>
      </c>
    </row>
    <row r="195" spans="17:17">
      <c r="Q195" t="s">
        <v>2163</v>
      </c>
    </row>
    <row r="196" spans="17:17">
      <c r="Q196" t="s">
        <v>2164</v>
      </c>
    </row>
    <row r="197" spans="17:17">
      <c r="Q197" t="s">
        <v>2165</v>
      </c>
    </row>
    <row r="198" spans="17:17">
      <c r="Q198" t="s">
        <v>2166</v>
      </c>
    </row>
    <row r="199" spans="17:17">
      <c r="Q199" t="s">
        <v>2167</v>
      </c>
    </row>
    <row r="200" spans="17:17">
      <c r="Q200" t="s">
        <v>2168</v>
      </c>
    </row>
    <row r="201" spans="17:17">
      <c r="Q201" t="s">
        <v>2169</v>
      </c>
    </row>
    <row r="202" spans="17:17">
      <c r="Q202" t="s">
        <v>2170</v>
      </c>
    </row>
    <row r="203" spans="17:17">
      <c r="Q203" t="s">
        <v>2171</v>
      </c>
    </row>
    <row r="204" spans="17:17">
      <c r="Q204" t="s">
        <v>2172</v>
      </c>
    </row>
    <row r="205" spans="17:17">
      <c r="Q205" t="s">
        <v>2173</v>
      </c>
    </row>
    <row r="206" spans="17:17">
      <c r="Q206" t="s">
        <v>2174</v>
      </c>
    </row>
    <row r="207" spans="17:17">
      <c r="Q207" t="s">
        <v>2175</v>
      </c>
    </row>
    <row r="208" spans="17:17">
      <c r="Q208" t="s">
        <v>440</v>
      </c>
    </row>
    <row r="209" spans="17:17">
      <c r="Q209" t="s">
        <v>423</v>
      </c>
    </row>
    <row r="210" spans="17:17">
      <c r="Q210" t="s">
        <v>2176</v>
      </c>
    </row>
    <row r="211" spans="17:17">
      <c r="Q211" t="s">
        <v>2177</v>
      </c>
    </row>
    <row r="212" spans="17:17">
      <c r="Q212" t="s">
        <v>2178</v>
      </c>
    </row>
    <row r="213" spans="17:17">
      <c r="Q213" t="s">
        <v>2179</v>
      </c>
    </row>
    <row r="214" spans="17:17">
      <c r="Q214" t="s">
        <v>2180</v>
      </c>
    </row>
    <row r="215" spans="17:17">
      <c r="Q215" t="s">
        <v>2181</v>
      </c>
    </row>
    <row r="216" spans="17:17">
      <c r="Q216" t="s">
        <v>2182</v>
      </c>
    </row>
    <row r="217" spans="17:17">
      <c r="Q217" t="s">
        <v>2183</v>
      </c>
    </row>
    <row r="218" spans="17:17">
      <c r="Q218" t="s">
        <v>2184</v>
      </c>
    </row>
    <row r="219" spans="17:17">
      <c r="Q219" t="s">
        <v>2185</v>
      </c>
    </row>
    <row r="220" spans="17:17">
      <c r="Q220" t="s">
        <v>2186</v>
      </c>
    </row>
    <row r="221" spans="17:17">
      <c r="Q221" t="s">
        <v>2187</v>
      </c>
    </row>
    <row r="222" spans="17:17">
      <c r="Q222" t="s">
        <v>538</v>
      </c>
    </row>
    <row r="223" spans="17:17">
      <c r="Q223" t="s">
        <v>1366</v>
      </c>
    </row>
    <row r="224" spans="17:17">
      <c r="Q224" t="s">
        <v>689</v>
      </c>
    </row>
  </sheetData>
  <sheetProtection selectLockedCells="1"/>
  <mergeCells count="2">
    <mergeCell ref="A1:K1"/>
    <mergeCell ref="AS1:BG1"/>
  </mergeCells>
  <phoneticPr fontId="30" type="noConversion"/>
  <conditionalFormatting sqref="E7:E21 I8:I22">
    <cfRule type="cellIs" dxfId="70" priority="3" operator="equal">
      <formula>#REF!</formula>
    </cfRule>
    <cfRule type="cellIs" dxfId="69" priority="4" operator="equal">
      <formula>#REF!</formula>
    </cfRule>
  </conditionalFormatting>
  <pageMargins left="0.7" right="0.7" top="0.75" bottom="0.75" header="0.3" footer="0.3"/>
  <pageSetup orientation="portrait" horizontalDpi="360" verticalDpi="36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7d2a3e2-2ca2-4894-a2fe-716ab1871804">
      <UserInfo>
        <DisplayName>Maurits Spoelder</DisplayName>
        <AccountId>26</AccountId>
        <AccountType/>
      </UserInfo>
      <UserInfo>
        <DisplayName>Graham Lang</DisplayName>
        <AccountId>85</AccountId>
        <AccountType/>
      </UserInfo>
      <UserInfo>
        <DisplayName>Robert Edward Dutton</DisplayName>
        <AccountId>86</AccountId>
        <AccountType/>
      </UserInfo>
    </SharedWithUsers>
    <lcf76f155ced4ddcb4097134ff3c332f xmlns="b044368c-7fce-458d-b3b9-18ac4fe4c16b">
      <Terms xmlns="http://schemas.microsoft.com/office/infopath/2007/PartnerControls"/>
    </lcf76f155ced4ddcb4097134ff3c332f>
    <TaxCatchAll xmlns="ca283e0b-db31-4043-a2ef-b80661bf084a" xsi:nil="true"/>
    <Date xmlns="b044368c-7fce-458d-b3b9-18ac4fe4c16b" xsi:nil="true"/>
    <_dlc_DocId xmlns="b7d2a3e2-2ca2-4894-a2fe-716ab1871804">AYUN26JUV6DU-776324767-49836</_dlc_DocId>
    <_dlc_DocIdUrl xmlns="b7d2a3e2-2ca2-4894-a2fe-716ab1871804">
      <Url>https://unicef.sharepoint.com/teams/UHF-ECW/_layouts/15/DocIdRedir.aspx?ID=AYUN26JUV6DU-776324767-49836</Url>
      <Description>AYUN26JUV6DU-776324767-49836</Description>
    </_dlc_DocIdUrl>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C51014E07575D42821B7CE8106B5FF8" ma:contentTypeVersion="20" ma:contentTypeDescription="Create a new document." ma:contentTypeScope="" ma:versionID="d92c3d3315f45275ed8052f4a76a54d2">
  <xsd:schema xmlns:xsd="http://www.w3.org/2001/XMLSchema" xmlns:xs="http://www.w3.org/2001/XMLSchema" xmlns:p="http://schemas.microsoft.com/office/2006/metadata/properties" xmlns:ns2="b7d2a3e2-2ca2-4894-a2fe-716ab1871804" xmlns:ns3="b044368c-7fce-458d-b3b9-18ac4fe4c16b" xmlns:ns4="ca283e0b-db31-4043-a2ef-b80661bf084a" targetNamespace="http://schemas.microsoft.com/office/2006/metadata/properties" ma:root="true" ma:fieldsID="d81e4e6443a7ce9196a764929b11a8f4" ns2:_="" ns3:_="" ns4:_="">
    <xsd:import namespace="b7d2a3e2-2ca2-4894-a2fe-716ab1871804"/>
    <xsd:import namespace="b044368c-7fce-458d-b3b9-18ac4fe4c16b"/>
    <xsd:import namespace="ca283e0b-db31-4043-a2ef-b80661bf084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Dat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d2a3e2-2ca2-4894-a2fe-716ab18718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4368c-7fce-458d-b3b9-18ac4fe4c1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Date" ma:index="24" nillable="true" ma:displayName="Date" ma:description="Date Submitted to FSO" ma:format="DateOnly" ma:internalName="Date">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ee6d6ea-ac66-4865-9430-44f275a0e1b6}" ma:internalName="TaxCatchAll" ma:showField="CatchAllData" ma:web="b7d2a3e2-2ca2-4894-a2fe-716ab1871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3FDA7D-2393-441E-AE38-CE1D2A2AEB67}">
  <ds:schemaRefs>
    <ds:schemaRef ds:uri="http://schemas.microsoft.com/sharepoint/v3/contenttype/forms"/>
  </ds:schemaRefs>
</ds:datastoreItem>
</file>

<file path=customXml/itemProps2.xml><?xml version="1.0" encoding="utf-8"?>
<ds:datastoreItem xmlns:ds="http://schemas.openxmlformats.org/officeDocument/2006/customXml" ds:itemID="{623BF5AC-7187-4300-B4C9-6818E6E445F4}">
  <ds:schemaRefs>
    <ds:schemaRef ds:uri="http://schemas.microsoft.com/office/infopath/2007/PartnerControls"/>
    <ds:schemaRef ds:uri="05f99b08-d42b-4646-a9b4-6998f15a38e5"/>
    <ds:schemaRef ds:uri="http://schemas.microsoft.com/office/2006/metadata/properties"/>
    <ds:schemaRef ds:uri="http://schemas.microsoft.com/office/2006/documentManagement/types"/>
    <ds:schemaRef ds:uri="http://purl.org/dc/elements/1.1/"/>
    <ds:schemaRef ds:uri="http://purl.org/dc/dcmitype/"/>
    <ds:schemaRef ds:uri="839c5345-ac66-48e7-bb3c-e8e5b9f75fb4"/>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0AB5E16-5156-4006-977C-17CE82854A8B}">
  <ds:schemaRefs>
    <ds:schemaRef ds:uri="http://schemas.microsoft.com/DataMashup"/>
  </ds:schemaRefs>
</ds:datastoreItem>
</file>

<file path=customXml/itemProps4.xml><?xml version="1.0" encoding="utf-8"?>
<ds:datastoreItem xmlns:ds="http://schemas.openxmlformats.org/officeDocument/2006/customXml" ds:itemID="{DC97CE44-8483-4089-8980-798A88CDAC78}"/>
</file>

<file path=customXml/itemProps5.xml><?xml version="1.0" encoding="utf-8"?>
<ds:datastoreItem xmlns:ds="http://schemas.openxmlformats.org/officeDocument/2006/customXml" ds:itemID="{2E7832AB-E78A-4FC4-96A3-76C1BA82B71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Guidance</vt:lpstr>
      <vt:lpstr>General information</vt:lpstr>
      <vt:lpstr>A | Budget</vt:lpstr>
      <vt:lpstr>R | Expenditures</vt:lpstr>
      <vt:lpstr>R | Delivery Chain Mapping</vt:lpstr>
      <vt:lpstr>'A | Budget'!Print_Area</vt:lpstr>
      <vt:lpstr>'R | Expenditures'!Print_Area</vt:lpstr>
      <vt:lpstr>'R | Expenditures'!Print_Titles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Charlotte Bergin</cp:lastModifiedBy>
  <cp:revision/>
  <dcterms:created xsi:type="dcterms:W3CDTF">2019-02-19T20:16:25Z</dcterms:created>
  <dcterms:modified xsi:type="dcterms:W3CDTF">2023-06-20T08:15:28Z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0x0101006C51014E07575D42821B7CE8106B5FF8</vt:lpwstr>
  </property>
  <property fmtid="{D5CDD505-2E9C-101B-9397-08002B2CF9AE}" pid="3" name="_dlc_DocIdItemGuid">
    <vt:lpwstr>0f8f746d-0de3-4c94-994b-ff3701176ac6</vt:lpwstr>
  </property>
  <property fmtid="{D5CDD505-2E9C-101B-9397-08002B2CF9AE}" pid="4" name="MediaServiceImageTags">
    <vt:lpwstr/>
  </property>
</Properties>
</file>